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\Contabilidade\DPTO PESSOAL\01 - FOLHAS DE PAGAMENTO\02 - FOLHA DE PAGAMENTO 2026\PORTAL DA TRANSPARÊNCIA\07- JULHO\"/>
    </mc:Choice>
  </mc:AlternateContent>
  <xr:revisionPtr revIDLastSave="0" documentId="13_ncr:1_{419B1326-98F3-487F-B78A-30578D2DEA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ncionários" sheetId="18" r:id="rId1"/>
  </sheets>
  <externalReferences>
    <externalReference r:id="rId2"/>
  </externalReferences>
  <definedNames>
    <definedName name="_xlnm.Print_Area" localSheetId="0">funcionários!$A$1:$J$69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8" l="1"/>
  <c r="H12" i="18"/>
  <c r="H56" i="18" l="1"/>
  <c r="H53" i="18"/>
  <c r="H60" i="18"/>
  <c r="H62" i="18"/>
  <c r="I48" i="18"/>
  <c r="I26" i="18" l="1"/>
  <c r="I24" i="18"/>
  <c r="I14" i="18"/>
  <c r="I58" i="18" l="1"/>
  <c r="G13" i="18" l="1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7" i="18"/>
  <c r="G46" i="18"/>
  <c r="G45" i="18"/>
  <c r="G44" i="18"/>
  <c r="G43" i="18"/>
  <c r="G42" i="18"/>
  <c r="G41" i="18"/>
  <c r="H41" i="18" s="1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H14" i="18" s="1"/>
  <c r="G12" i="18"/>
  <c r="G11" i="18"/>
  <c r="G10" i="18"/>
  <c r="G9" i="18"/>
  <c r="G8" i="18"/>
  <c r="G7" i="18"/>
  <c r="H7" i="18" s="1"/>
  <c r="H13" i="18" l="1"/>
  <c r="H49" i="18"/>
  <c r="H46" i="18"/>
  <c r="H36" i="18"/>
  <c r="H58" i="18"/>
  <c r="H55" i="18"/>
  <c r="H50" i="18"/>
  <c r="H47" i="18"/>
  <c r="H44" i="18"/>
  <c r="H39" i="18"/>
  <c r="H34" i="18"/>
  <c r="H33" i="18"/>
  <c r="H32" i="18"/>
  <c r="H22" i="18"/>
  <c r="H21" i="18"/>
  <c r="H15" i="18"/>
  <c r="H9" i="18"/>
  <c r="I51" i="18" l="1"/>
  <c r="I28" i="18"/>
  <c r="I49" i="18" l="1"/>
  <c r="I12" i="18"/>
  <c r="I52" i="18" l="1"/>
  <c r="I61" i="18" l="1"/>
  <c r="I13" i="18" l="1"/>
  <c r="I19" i="18"/>
  <c r="I32" i="18"/>
  <c r="I36" i="18"/>
  <c r="I59" i="18"/>
  <c r="I33" i="18"/>
  <c r="I29" i="18"/>
  <c r="I25" i="18"/>
  <c r="I9" i="18"/>
  <c r="I17" i="18"/>
  <c r="I34" i="18"/>
  <c r="I38" i="18"/>
  <c r="I53" i="18"/>
  <c r="I46" i="18"/>
  <c r="I62" i="18"/>
  <c r="I10" i="18"/>
  <c r="I55" i="18"/>
  <c r="I16" i="18"/>
  <c r="I44" i="18"/>
  <c r="I11" i="18"/>
  <c r="I27" i="18"/>
  <c r="I40" i="18"/>
  <c r="I8" i="18"/>
  <c r="I60" i="18"/>
  <c r="I37" i="18"/>
  <c r="I41" i="18"/>
  <c r="I56" i="18"/>
  <c r="I42" i="18"/>
  <c r="I57" i="18"/>
  <c r="I18" i="18"/>
  <c r="I35" i="18"/>
  <c r="I39" i="18"/>
  <c r="I54" i="18"/>
  <c r="I15" i="18"/>
  <c r="I31" i="18"/>
  <c r="I47" i="18"/>
  <c r="I20" i="18"/>
  <c r="I50" i="18"/>
  <c r="I45" i="18"/>
  <c r="I22" i="18"/>
  <c r="I30" i="18"/>
  <c r="I23" i="18"/>
  <c r="I43" i="18"/>
  <c r="I21" i="18" l="1"/>
  <c r="I7" i="18" l="1"/>
</calcChain>
</file>

<file path=xl/sharedStrings.xml><?xml version="1.0" encoding="utf-8"?>
<sst xmlns="http://schemas.openxmlformats.org/spreadsheetml/2006/main" count="230" uniqueCount="138">
  <si>
    <t>Inspetor Fiscal Pleno</t>
  </si>
  <si>
    <t>Funcionários</t>
  </si>
  <si>
    <t>Elizandra Carvalho</t>
  </si>
  <si>
    <t>Fabrizio Guimarães</t>
  </si>
  <si>
    <t>Flavio Augusto Forcelli</t>
  </si>
  <si>
    <t>Guilherme Cristiano Ribeiro</t>
  </si>
  <si>
    <t>João Wardizinski</t>
  </si>
  <si>
    <t>Luciana Cristina Correr</t>
  </si>
  <si>
    <t>Luiz Felipe Wolff</t>
  </si>
  <si>
    <t>Marcos Euclides Alves</t>
  </si>
  <si>
    <t>Martin Neufeld</t>
  </si>
  <si>
    <t>Mauricio Ostrowski Junior</t>
  </si>
  <si>
    <t>Michel de Menezes Hiromoto</t>
  </si>
  <si>
    <t>Rafael Marcos Amaral</t>
  </si>
  <si>
    <t>Rogers Silva Garcez das Neves</t>
  </si>
  <si>
    <t>Valdair de Souza</t>
  </si>
  <si>
    <t>Valmir Correa dos Santos</t>
  </si>
  <si>
    <t>Wanderlucio dos Santos Leite</t>
  </si>
  <si>
    <t>Cargo</t>
  </si>
  <si>
    <t>Jornalista</t>
  </si>
  <si>
    <t>Função</t>
  </si>
  <si>
    <t>Gerente de Fiscalização</t>
  </si>
  <si>
    <t>Diretor Superintendente</t>
  </si>
  <si>
    <t>Data Admissão</t>
  </si>
  <si>
    <t>08/07/1996</t>
  </si>
  <si>
    <t>19/03/1987</t>
  </si>
  <si>
    <t>04/04/1995</t>
  </si>
  <si>
    <t>18/02/2013</t>
  </si>
  <si>
    <t>07/11/2006</t>
  </si>
  <si>
    <t>02/04/2012</t>
  </si>
  <si>
    <t>10/06/1996</t>
  </si>
  <si>
    <t>18/04/1994</t>
  </si>
  <si>
    <t>24/04/1998</t>
  </si>
  <si>
    <t>01/07/1990</t>
  </si>
  <si>
    <t>26/09/1989</t>
  </si>
  <si>
    <t>21/02/2000</t>
  </si>
  <si>
    <t>04/08/2008</t>
  </si>
  <si>
    <t>12/01/2010</t>
  </si>
  <si>
    <t>12/05/2009</t>
  </si>
  <si>
    <t>10/04/1995</t>
  </si>
  <si>
    <t>13/09/1999</t>
  </si>
  <si>
    <t>15/07/1996</t>
  </si>
  <si>
    <t>09/11/2006</t>
  </si>
  <si>
    <t>18/01/1993</t>
  </si>
  <si>
    <t>18/01/2010</t>
  </si>
  <si>
    <t>15/10/2012</t>
  </si>
  <si>
    <t>08/06/1992</t>
  </si>
  <si>
    <t>15/02/1989</t>
  </si>
  <si>
    <t>05/02/1992</t>
  </si>
  <si>
    <t>13/10/2008</t>
  </si>
  <si>
    <t>Remuneração Básica</t>
  </si>
  <si>
    <t>Informações:</t>
  </si>
  <si>
    <t>Manoel Marcelino Amaral</t>
  </si>
  <si>
    <t>Jeferson Luiz Lucaski</t>
  </si>
  <si>
    <t xml:space="preserve">          As gratificações de função e chefia são pagas conforme descrito no link remunerações.</t>
  </si>
  <si>
    <r>
      <t xml:space="preserve">          </t>
    </r>
    <r>
      <rPr>
        <b/>
        <sz val="11"/>
        <color rgb="FFFF0000"/>
        <rFont val="Arial"/>
        <family val="2"/>
      </rPr>
      <t>(*)</t>
    </r>
    <r>
      <rPr>
        <b/>
        <sz val="10"/>
        <rFont val="Arial"/>
        <family val="2"/>
      </rPr>
      <t xml:space="preserve"> Colaboradores que tem carga horária diferenciada.</t>
    </r>
  </si>
  <si>
    <t>Gratificação de Função/Chefia</t>
  </si>
  <si>
    <t>Anuênio</t>
  </si>
  <si>
    <r>
      <t xml:space="preserve">Celita Zaidovicz Paltanin </t>
    </r>
    <r>
      <rPr>
        <b/>
        <sz val="11"/>
        <color rgb="FF0070C0"/>
        <rFont val="Calibri"/>
        <family val="2"/>
        <scheme val="minor"/>
      </rPr>
      <t>(*)</t>
    </r>
  </si>
  <si>
    <r>
      <t xml:space="preserve">Dirceu de Fátima Zonatto </t>
    </r>
    <r>
      <rPr>
        <b/>
        <sz val="11"/>
        <color rgb="FF0070C0"/>
        <rFont val="Calibri"/>
        <family val="2"/>
        <scheme val="minor"/>
      </rPr>
      <t>(*)</t>
    </r>
  </si>
  <si>
    <r>
      <t xml:space="preserve">Gilberto Quadros </t>
    </r>
    <r>
      <rPr>
        <b/>
        <sz val="11"/>
        <color rgb="FF0070C0"/>
        <rFont val="Calibri"/>
        <family val="2"/>
        <scheme val="minor"/>
      </rPr>
      <t>(*)</t>
    </r>
  </si>
  <si>
    <t xml:space="preserve">          O anuênio é calculado pelo percentual de 1% a cada ano de serviço, adicional este alterado pela Resolução CRCPR 764/2015, que limita este percentual em 35%.</t>
  </si>
  <si>
    <r>
      <t xml:space="preserve">          </t>
    </r>
    <r>
      <rPr>
        <b/>
        <sz val="11"/>
        <color theme="1"/>
        <rFont val="Calibri"/>
        <family val="2"/>
        <scheme val="minor"/>
      </rPr>
      <t>Os funcionários que até 31/03/2015 já possuiam este percentual ou superior tiveram seus anuênios mantidos e sem mais progressões.</t>
    </r>
  </si>
  <si>
    <t>Nível</t>
  </si>
  <si>
    <t>Faixa</t>
  </si>
  <si>
    <t>Assistente Administrativo</t>
  </si>
  <si>
    <t>Auxiliar de Serviços Gerais</t>
  </si>
  <si>
    <t>Inspetor Fiscal</t>
  </si>
  <si>
    <t>Advogado</t>
  </si>
  <si>
    <t>Assistente Administrativo Sênior</t>
  </si>
  <si>
    <t>Assistente de Informatica</t>
  </si>
  <si>
    <t>Assistente de Finanças</t>
  </si>
  <si>
    <t>Analista de Informática</t>
  </si>
  <si>
    <t>Analista Contábil</t>
  </si>
  <si>
    <r>
      <t xml:space="preserve">          </t>
    </r>
    <r>
      <rPr>
        <b/>
        <sz val="11"/>
        <color rgb="FF0070C0"/>
        <rFont val="Arial"/>
        <family val="2"/>
      </rPr>
      <t>(*)</t>
    </r>
    <r>
      <rPr>
        <b/>
        <sz val="10"/>
        <rFont val="Arial"/>
        <family val="2"/>
      </rPr>
      <t xml:space="preserve"> Colaboradores que se encontram aposentados perante o regime geral da previdência, porém permanecem ativos.</t>
    </r>
  </si>
  <si>
    <t>Bernadete dos Santos Gonçalves</t>
  </si>
  <si>
    <t>Gerson Luiz Borges de Macedo</t>
  </si>
  <si>
    <t>Jaqueline Andreia Fornazari Kohler</t>
  </si>
  <si>
    <t>Laura Potira Moreira de Souza</t>
  </si>
  <si>
    <t>Marco Aurelio Zelaskos de Carvalho</t>
  </si>
  <si>
    <t>Marla Cristina Vasconcellos Moraes</t>
  </si>
  <si>
    <t>Neila Aparecida Costenaro Pavelski</t>
  </si>
  <si>
    <t>Analista Jurídico</t>
  </si>
  <si>
    <t>Ronald Aurelio Kocholik</t>
  </si>
  <si>
    <t>Marcia Pordeus Torres</t>
  </si>
  <si>
    <t>Alisson Bobato Dalsanto</t>
  </si>
  <si>
    <r>
      <t xml:space="preserve">Karin Oliveira Silva </t>
    </r>
    <r>
      <rPr>
        <b/>
        <sz val="11"/>
        <color rgb="FFFF0000"/>
        <rFont val="Calibri"/>
        <family val="2"/>
        <scheme val="minor"/>
      </rPr>
      <t>(*)</t>
    </r>
  </si>
  <si>
    <t>Mairê Aparecida Dahlem</t>
  </si>
  <si>
    <t>Coord. de Governança, Riscos, Compliance e Qualidade</t>
  </si>
  <si>
    <t>Victoria Rossini Andreiu</t>
  </si>
  <si>
    <r>
      <t xml:space="preserve">Ronaldo Veloso de Alcantara </t>
    </r>
    <r>
      <rPr>
        <b/>
        <sz val="11"/>
        <color theme="4" tint="-0.249977111117893"/>
        <rFont val="Calibri"/>
        <family val="2"/>
        <scheme val="minor"/>
      </rPr>
      <t>(*)</t>
    </r>
  </si>
  <si>
    <t>Gerente Operacional</t>
  </si>
  <si>
    <t>Carlos Alberto Jungles de Camargo</t>
  </si>
  <si>
    <t>Sara Emmanuelle Martins Scarpetta</t>
  </si>
  <si>
    <t>Analista Operacional</t>
  </si>
  <si>
    <t>Ana Paula Ambiel Gaigner</t>
  </si>
  <si>
    <t>Controlador Interno</t>
  </si>
  <si>
    <t>Nadja Nayra Baptista Andreacci</t>
  </si>
  <si>
    <t>Gerente de Registro e Relacionamento</t>
  </si>
  <si>
    <t>Gerente Contábil, Financeiro e RH</t>
  </si>
  <si>
    <t>Gerente de Comunicação</t>
  </si>
  <si>
    <t>Coordenadora de Secretaria</t>
  </si>
  <si>
    <t>Gerente Jurídico</t>
  </si>
  <si>
    <t>Anne Karolyne Cabral Fortunato</t>
  </si>
  <si>
    <t>Mariliza Miotto</t>
  </si>
  <si>
    <t>Sibelli Cristina Sabino</t>
  </si>
  <si>
    <t>Fernanda Ferrari Zrzebiela</t>
  </si>
  <si>
    <t>Gerente de Desenvolvimento Profissional</t>
  </si>
  <si>
    <t>Murillo Graziani</t>
  </si>
  <si>
    <t>Adriana Iaizzo Magalhães</t>
  </si>
  <si>
    <t>Gerente de Compras, Licitação e Contratos</t>
  </si>
  <si>
    <t>Coordenador de Informática</t>
  </si>
  <si>
    <t>Gabriel Maciel de Cordova</t>
  </si>
  <si>
    <t>B</t>
  </si>
  <si>
    <t>A</t>
  </si>
  <si>
    <t>C</t>
  </si>
  <si>
    <t>G</t>
  </si>
  <si>
    <t>J</t>
  </si>
  <si>
    <t>K</t>
  </si>
  <si>
    <t>D</t>
  </si>
  <si>
    <t>Luana Edith Cunningham Chemim</t>
  </si>
  <si>
    <t>Lucas Kalil da Luz</t>
  </si>
  <si>
    <t>Coordenadora de Desenvolvimento Profissional</t>
  </si>
  <si>
    <t>Marcia Mendes da Silva</t>
  </si>
  <si>
    <t>Vinicius Gabriel Frank Saldanha</t>
  </si>
  <si>
    <t>Renan Felipe Correa Neto</t>
  </si>
  <si>
    <t>Philippe Yan Guerios Servin</t>
  </si>
  <si>
    <t>Encarregada de Cobrança</t>
  </si>
  <si>
    <t>Laila Silva Santos</t>
  </si>
  <si>
    <t>Assistente Adminitrativo</t>
  </si>
  <si>
    <t>Rafael William Furlan Fim</t>
  </si>
  <si>
    <t>F</t>
  </si>
  <si>
    <t>H</t>
  </si>
  <si>
    <t>Caroline kirstie Krull Teles</t>
  </si>
  <si>
    <t>?</t>
  </si>
  <si>
    <t>Orivaldo Luiz Pinheiro</t>
  </si>
  <si>
    <r>
      <t xml:space="preserve">Quadro Funcional do CRCPR                                                                                                                                                       </t>
    </r>
    <r>
      <rPr>
        <b/>
        <sz val="16"/>
        <color theme="3"/>
        <rFont val="Cambria"/>
        <family val="1"/>
        <scheme val="major"/>
      </rPr>
      <t>Última atualização:25/07/2026</t>
    </r>
  </si>
  <si>
    <t>Gestora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</si>
</sst>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name val="Book Antiqua"/>
      <family val="1"/>
    </font>
    <font>
      <b/>
      <sz val="10"/>
      <color theme="3"/>
      <name val="Book Antiqua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3" applyFont="1"/>
    <xf numFmtId="0" fontId="0" fillId="0" borderId="0" xfId="0" applyAlignment="1">
      <alignment horizontal="center"/>
    </xf>
    <xf numFmtId="0" fontId="7" fillId="0" borderId="0" xfId="3" applyFont="1"/>
    <xf numFmtId="0" fontId="0" fillId="0" borderId="5" xfId="0" applyBorder="1"/>
    <xf numFmtId="0" fontId="0" fillId="0" borderId="5" xfId="0" applyBorder="1" applyAlignment="1">
      <alignment horizontal="center"/>
    </xf>
    <xf numFmtId="0" fontId="10" fillId="0" borderId="0" xfId="2" applyFont="1" applyBorder="1"/>
    <xf numFmtId="0" fontId="10" fillId="0" borderId="0" xfId="2" applyFont="1" applyBorder="1" applyAlignment="1">
      <alignment horizontal="center"/>
    </xf>
    <xf numFmtId="0" fontId="9" fillId="0" borderId="0" xfId="3" applyFont="1"/>
    <xf numFmtId="14" fontId="0" fillId="0" borderId="5" xfId="0" applyNumberFormat="1" applyBorder="1" applyAlignment="1">
      <alignment horizontal="center"/>
    </xf>
    <xf numFmtId="43" fontId="0" fillId="0" borderId="0" xfId="0" applyNumberFormat="1"/>
    <xf numFmtId="43" fontId="11" fillId="0" borderId="5" xfId="1" applyFont="1" applyBorder="1" applyAlignment="1" applyProtection="1">
      <alignment horizontal="center"/>
    </xf>
    <xf numFmtId="10" fontId="5" fillId="0" borderId="0" xfId="0" applyNumberFormat="1" applyFont="1" applyProtection="1">
      <protection locked="0"/>
    </xf>
    <xf numFmtId="10" fontId="5" fillId="0" borderId="0" xfId="0" applyNumberFormat="1" applyFont="1"/>
    <xf numFmtId="44" fontId="1" fillId="0" borderId="0" xfId="8" applyFont="1" applyBorder="1"/>
    <xf numFmtId="0" fontId="0" fillId="0" borderId="6" xfId="0" applyBorder="1"/>
    <xf numFmtId="44" fontId="0" fillId="0" borderId="0" xfId="0" applyNumberFormat="1"/>
    <xf numFmtId="44" fontId="0" fillId="0" borderId="0" xfId="8" applyFont="1"/>
    <xf numFmtId="0" fontId="0" fillId="5" borderId="7" xfId="0" applyFill="1" applyBorder="1"/>
    <xf numFmtId="43" fontId="11" fillId="0" borderId="5" xfId="9" applyFont="1" applyBorder="1" applyAlignment="1" applyProtection="1">
      <alignment horizontal="center"/>
    </xf>
    <xf numFmtId="0" fontId="8" fillId="0" borderId="0" xfId="5" applyAlignment="1" applyProtection="1">
      <alignment horizontal="left"/>
      <protection locked="0"/>
    </xf>
    <xf numFmtId="0" fontId="7" fillId="0" borderId="0" xfId="3" applyFont="1" applyAlignment="1">
      <alignment horizontal="left"/>
    </xf>
    <xf numFmtId="0" fontId="17" fillId="3" borderId="2" xfId="6" applyFont="1" applyBorder="1" applyAlignment="1">
      <alignment horizontal="center" vertical="center"/>
    </xf>
    <xf numFmtId="0" fontId="17" fillId="3" borderId="3" xfId="6" applyFont="1" applyBorder="1" applyAlignment="1">
      <alignment horizontal="center" vertical="center"/>
    </xf>
    <xf numFmtId="0" fontId="17" fillId="3" borderId="4" xfId="6" applyFont="1" applyBorder="1" applyAlignment="1">
      <alignment horizontal="center" vertical="center"/>
    </xf>
    <xf numFmtId="0" fontId="17" fillId="4" borderId="2" xfId="6" applyFont="1" applyFill="1" applyBorder="1" applyAlignment="1">
      <alignment horizontal="center" vertical="center"/>
    </xf>
    <xf numFmtId="0" fontId="17" fillId="4" borderId="3" xfId="6" applyFont="1" applyFill="1" applyBorder="1" applyAlignment="1">
      <alignment horizontal="center" vertical="center"/>
    </xf>
    <xf numFmtId="0" fontId="17" fillId="4" borderId="4" xfId="6" applyFont="1" applyFill="1" applyBorder="1" applyAlignment="1">
      <alignment horizontal="center" vertical="center"/>
    </xf>
    <xf numFmtId="0" fontId="17" fillId="3" borderId="2" xfId="6" applyFont="1" applyBorder="1" applyAlignment="1">
      <alignment horizontal="center" vertical="center" wrapText="1"/>
    </xf>
    <xf numFmtId="0" fontId="17" fillId="3" borderId="3" xfId="6" applyFont="1" applyBorder="1" applyAlignment="1">
      <alignment horizontal="center" vertical="center" wrapText="1"/>
    </xf>
    <xf numFmtId="0" fontId="17" fillId="3" borderId="4" xfId="6" applyFont="1" applyBorder="1" applyAlignment="1">
      <alignment horizontal="center" vertical="center" wrapText="1"/>
    </xf>
  </cellXfs>
  <cellStyles count="11">
    <cellStyle name="20% - Ênfase5 2" xfId="4" xr:uid="{00000000-0005-0000-0000-000000000000}"/>
    <cellStyle name="Ênfase1" xfId="6" builtinId="29"/>
    <cellStyle name="Moeda" xfId="8" builtinId="4"/>
    <cellStyle name="Moeda 2" xfId="10" xr:uid="{6999160F-3459-4C84-9072-8ECCB53D4521}"/>
    <cellStyle name="Normal" xfId="0" builtinId="0"/>
    <cellStyle name="Normal 2" xfId="3" xr:uid="{00000000-0005-0000-0000-000004000000}"/>
    <cellStyle name="Normal 3" xfId="7" xr:uid="{00000000-0005-0000-0000-000005000000}"/>
    <cellStyle name="Título" xfId="5" builtinId="15"/>
    <cellStyle name="Título 3" xfId="2" builtinId="18"/>
    <cellStyle name="Vírgula" xfId="1" builtinId="3"/>
    <cellStyle name="Vírgula 2" xfId="9" xr:uid="{1881570A-0F63-4849-A264-043B60351579}"/>
  </cellStyles>
  <dxfs count="8"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color auto="1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  <protection locked="1" hidden="0"/>
    </dxf>
    <dxf>
      <font>
        <color auto="1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/>
        </right>
        <top/>
        <bottom/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border diagonalUp="0" diagonalDown="0" outline="0">
        <left style="thin">
          <color theme="0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64</xdr:row>
      <xdr:rowOff>47625</xdr:rowOff>
    </xdr:from>
    <xdr:to>
      <xdr:col>1</xdr:col>
      <xdr:colOff>257175</xdr:colOff>
      <xdr:row>64</xdr:row>
      <xdr:rowOff>152400</xdr:rowOff>
    </xdr:to>
    <xdr:sp macro="" textlink="">
      <xdr:nvSpPr>
        <xdr:cNvPr id="3" name="Seta para a direi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11944350"/>
          <a:ext cx="161925" cy="1047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95250</xdr:colOff>
      <xdr:row>66</xdr:row>
      <xdr:rowOff>28575</xdr:rowOff>
    </xdr:from>
    <xdr:to>
      <xdr:col>1</xdr:col>
      <xdr:colOff>257175</xdr:colOff>
      <xdr:row>66</xdr:row>
      <xdr:rowOff>133350</xdr:rowOff>
    </xdr:to>
    <xdr:sp macro="" textlink="">
      <xdr:nvSpPr>
        <xdr:cNvPr id="4" name="Seta para a direi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5275" y="13268325"/>
          <a:ext cx="161925" cy="1047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95250</xdr:colOff>
      <xdr:row>67</xdr:row>
      <xdr:rowOff>38100</xdr:rowOff>
    </xdr:from>
    <xdr:to>
      <xdr:col>1</xdr:col>
      <xdr:colOff>257175</xdr:colOff>
      <xdr:row>67</xdr:row>
      <xdr:rowOff>142875</xdr:rowOff>
    </xdr:to>
    <xdr:sp macro="" textlink="">
      <xdr:nvSpPr>
        <xdr:cNvPr id="6" name="Seta para a direi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5250" y="13268325"/>
          <a:ext cx="161925" cy="1047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95250</xdr:colOff>
      <xdr:row>68</xdr:row>
      <xdr:rowOff>38100</xdr:rowOff>
    </xdr:from>
    <xdr:to>
      <xdr:col>1</xdr:col>
      <xdr:colOff>257175</xdr:colOff>
      <xdr:row>68</xdr:row>
      <xdr:rowOff>142875</xdr:rowOff>
    </xdr:to>
    <xdr:sp macro="" textlink="">
      <xdr:nvSpPr>
        <xdr:cNvPr id="7" name="Seta para a direit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5275" y="13658850"/>
          <a:ext cx="161925" cy="1047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GERENCIAL/RH/CONF.%20FOLHA%20DE%20PAGAMENTO%20atualizado.xlsx" TargetMode="External"/><Relationship Id="rId2" Type="http://schemas.openxmlformats.org/officeDocument/2006/relationships/externalLinkPath" Target="file:///F:\User\Contabilidade\GERENCIAL\RH\CONF.%20FOLHA%20DE%20PAGAMENTO%20atualizado.xlsx" TargetMode="External"/><Relationship Id="rId1" Type="http://schemas.openxmlformats.org/officeDocument/2006/relationships/externalLinkPath" Target="/User/Contabilidade/GERENCIAL/RH/CONF.%20FOLHA%20DE%20PAGAMENTO%20atu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LHA DE PAGAMENTO (NORMAL)"/>
      <sheetName val="Planilha1"/>
      <sheetName val="MATRIZ FUNCIONÁRIOS"/>
      <sheetName val="SIMULAÇÃO DE RESCISÃO"/>
      <sheetName val="FOLHA DE PAGAMENTO COM FÉRIAS"/>
      <sheetName val="AJUSTES"/>
      <sheetName val="MATRIZ CALC. IR"/>
      <sheetName val="CONFERÊNCIA DE FÉRIAS"/>
      <sheetName val="CONFERÊNCIA 13º SALÁRIO"/>
      <sheetName val="TABELA INSS"/>
      <sheetName val="TABELA IRRF"/>
      <sheetName val="CÁLCULO DA MARGEM CONSIGNÁVEL"/>
      <sheetName val="REVERSÃO SALARIAL"/>
    </sheetNames>
    <sheetDataSet>
      <sheetData sheetId="0"/>
      <sheetData sheetId="1"/>
      <sheetData sheetId="2">
        <row r="5">
          <cell r="D5" t="str">
            <v>Adriana Iaizzo Magalhães</v>
          </cell>
          <cell r="E5">
            <v>41925</v>
          </cell>
          <cell r="F5">
            <v>11.795870802257738</v>
          </cell>
          <cell r="G5">
            <v>11</v>
          </cell>
          <cell r="H5">
            <v>9023.82</v>
          </cell>
          <cell r="I5">
            <v>0</v>
          </cell>
          <cell r="J5">
            <v>0.4</v>
          </cell>
          <cell r="K5">
            <v>3609.5280000000002</v>
          </cell>
          <cell r="L5">
            <v>0</v>
          </cell>
          <cell r="M5">
            <v>1389.6682800000001</v>
          </cell>
        </row>
        <row r="6">
          <cell r="D6" t="str">
            <v>Alisson Bobato Dalsanto</v>
          </cell>
          <cell r="E6">
            <v>43166</v>
          </cell>
          <cell r="F6">
            <v>8.395870802257738</v>
          </cell>
          <cell r="G6">
            <v>8</v>
          </cell>
          <cell r="H6">
            <v>4968.7299999999996</v>
          </cell>
          <cell r="I6">
            <v>3459.668306472</v>
          </cell>
          <cell r="J6">
            <v>0</v>
          </cell>
          <cell r="K6">
            <v>0</v>
          </cell>
          <cell r="L6">
            <v>0</v>
          </cell>
          <cell r="M6">
            <v>674.27186451775992</v>
          </cell>
        </row>
        <row r="7">
          <cell r="D7" t="str">
            <v>Ana Paula Ambiel Gaigner</v>
          </cell>
          <cell r="E7">
            <v>44326</v>
          </cell>
          <cell r="F7">
            <v>5.2177886104769167</v>
          </cell>
          <cell r="G7">
            <v>5</v>
          </cell>
          <cell r="H7">
            <v>7677.11</v>
          </cell>
          <cell r="I7">
            <v>0</v>
          </cell>
          <cell r="J7">
            <v>0.2</v>
          </cell>
          <cell r="K7">
            <v>1535.422</v>
          </cell>
          <cell r="L7">
            <v>0</v>
          </cell>
          <cell r="M7">
            <v>460.62659999999994</v>
          </cell>
        </row>
        <row r="8">
          <cell r="D8" t="str">
            <v>Anne Karolyne Cabral Fortunato</v>
          </cell>
          <cell r="E8">
            <v>44958</v>
          </cell>
          <cell r="F8">
            <v>3.4862817611618482</v>
          </cell>
          <cell r="G8">
            <v>3</v>
          </cell>
          <cell r="H8">
            <v>5332.14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159.96420000000001</v>
          </cell>
        </row>
        <row r="9">
          <cell r="D9" t="str">
            <v>Bernadete dos Santos Gonçalves</v>
          </cell>
          <cell r="E9" t="str">
            <v>08/07/1996</v>
          </cell>
          <cell r="F9">
            <v>30.072583131024864</v>
          </cell>
          <cell r="G9">
            <v>30</v>
          </cell>
          <cell r="H9">
            <v>5864.04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1759.2120000000002</v>
          </cell>
        </row>
        <row r="10">
          <cell r="D10" t="str">
            <v>Carlos Alberto Jungles de Camargo</v>
          </cell>
          <cell r="E10">
            <v>44291</v>
          </cell>
          <cell r="F10">
            <v>5.3136790214358207</v>
          </cell>
          <cell r="G10">
            <v>5</v>
          </cell>
          <cell r="H10">
            <v>7677.11</v>
          </cell>
          <cell r="I10">
            <v>0</v>
          </cell>
          <cell r="J10">
            <v>0.2</v>
          </cell>
          <cell r="K10">
            <v>1535.422</v>
          </cell>
          <cell r="L10">
            <v>500</v>
          </cell>
          <cell r="M10">
            <v>485.62659999999994</v>
          </cell>
        </row>
        <row r="11">
          <cell r="D11" t="str">
            <v>Caroline kirstie Krull Teles</v>
          </cell>
          <cell r="E11">
            <v>46090</v>
          </cell>
          <cell r="F11">
            <v>0.38491189814814963</v>
          </cell>
          <cell r="G11">
            <v>0</v>
          </cell>
          <cell r="H11">
            <v>3913.2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 t="str">
            <v>Celita Zaidovicz Paltanin</v>
          </cell>
          <cell r="E12" t="str">
            <v>19/03/1987</v>
          </cell>
          <cell r="F12">
            <v>39.384911898148147</v>
          </cell>
          <cell r="G12">
            <v>35</v>
          </cell>
          <cell r="H12">
            <v>19233.18</v>
          </cell>
          <cell r="I12">
            <v>0</v>
          </cell>
          <cell r="J12">
            <v>0.5</v>
          </cell>
          <cell r="K12">
            <v>9616.59</v>
          </cell>
          <cell r="L12">
            <v>0</v>
          </cell>
          <cell r="M12">
            <v>10097.4195</v>
          </cell>
        </row>
        <row r="13">
          <cell r="D13" t="str">
            <v>Dirceu de Fátima Zonatto</v>
          </cell>
          <cell r="E13" t="str">
            <v>04/04/1995</v>
          </cell>
          <cell r="F13">
            <v>31.335596829655</v>
          </cell>
          <cell r="G13">
            <v>27</v>
          </cell>
          <cell r="H13">
            <v>19233.18</v>
          </cell>
          <cell r="I13">
            <v>0</v>
          </cell>
          <cell r="J13">
            <v>0.4</v>
          </cell>
          <cell r="K13">
            <v>7693.2720000000008</v>
          </cell>
          <cell r="L13">
            <v>0</v>
          </cell>
          <cell r="M13">
            <v>7270.1420400000006</v>
          </cell>
        </row>
        <row r="14">
          <cell r="D14" t="str">
            <v>Elizandra Carvalho</v>
          </cell>
          <cell r="E14" t="str">
            <v>18/02/2013</v>
          </cell>
          <cell r="F14">
            <v>13.445185870750889</v>
          </cell>
          <cell r="G14">
            <v>13</v>
          </cell>
          <cell r="H14">
            <v>5222.18</v>
          </cell>
          <cell r="I14">
            <v>1729.8559864439999</v>
          </cell>
          <cell r="J14">
            <v>0</v>
          </cell>
          <cell r="K14">
            <v>0</v>
          </cell>
          <cell r="L14">
            <v>0</v>
          </cell>
          <cell r="M14">
            <v>903.76467823771998</v>
          </cell>
        </row>
        <row r="15">
          <cell r="D15" t="str">
            <v>Fabrizio Guimarães</v>
          </cell>
          <cell r="E15" t="str">
            <v>07/11/2006</v>
          </cell>
          <cell r="F15">
            <v>19.732857103627602</v>
          </cell>
          <cell r="G15">
            <v>19</v>
          </cell>
          <cell r="H15">
            <v>9555.83</v>
          </cell>
          <cell r="I15">
            <v>4551.3287064719998</v>
          </cell>
          <cell r="J15">
            <v>0</v>
          </cell>
          <cell r="K15">
            <v>0</v>
          </cell>
          <cell r="L15">
            <v>0</v>
          </cell>
          <cell r="M15">
            <v>2680.3601542296801</v>
          </cell>
        </row>
        <row r="16">
          <cell r="D16" t="str">
            <v>Fernanda Ferrari Zrzebiela</v>
          </cell>
          <cell r="E16">
            <v>45005</v>
          </cell>
          <cell r="F16">
            <v>3.3575146378741771</v>
          </cell>
          <cell r="G16">
            <v>3</v>
          </cell>
          <cell r="H16">
            <v>3991.86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119.75579999999999</v>
          </cell>
        </row>
        <row r="17">
          <cell r="D17" t="str">
            <v>Flavio Augusto Forcelli</v>
          </cell>
          <cell r="E17" t="str">
            <v>02/04/2012</v>
          </cell>
          <cell r="F17">
            <v>14.327377651572807</v>
          </cell>
          <cell r="G17">
            <v>14</v>
          </cell>
          <cell r="H17">
            <v>4968.7299999999996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695.62220000000002</v>
          </cell>
        </row>
        <row r="18">
          <cell r="D18" t="str">
            <v>Gabriel Maciel de Cordova</v>
          </cell>
          <cell r="E18">
            <v>45352</v>
          </cell>
          <cell r="F18">
            <v>2.4068297063673278</v>
          </cell>
          <cell r="G18">
            <v>2</v>
          </cell>
          <cell r="H18">
            <v>5279.34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105.5868</v>
          </cell>
        </row>
        <row r="19">
          <cell r="D19" t="str">
            <v>Gerson Luiz Borges de Macedo</v>
          </cell>
          <cell r="E19" t="str">
            <v>10/06/1996</v>
          </cell>
          <cell r="F19">
            <v>30.149295459791986</v>
          </cell>
          <cell r="G19">
            <v>30</v>
          </cell>
          <cell r="H19">
            <v>21245.39</v>
          </cell>
          <cell r="I19">
            <v>0</v>
          </cell>
          <cell r="J19">
            <v>1.35</v>
          </cell>
          <cell r="K19">
            <v>28681.2765</v>
          </cell>
          <cell r="L19">
            <v>0</v>
          </cell>
          <cell r="M19">
            <v>14977.999949999999</v>
          </cell>
        </row>
        <row r="20">
          <cell r="D20" t="str">
            <v>Gilberto Quadros</v>
          </cell>
          <cell r="E20" t="str">
            <v>18/04/1994</v>
          </cell>
          <cell r="F20">
            <v>32.297240665271438</v>
          </cell>
          <cell r="G20">
            <v>32</v>
          </cell>
          <cell r="H20">
            <v>19233.18</v>
          </cell>
          <cell r="I20">
            <v>0</v>
          </cell>
          <cell r="J20">
            <v>0.2</v>
          </cell>
          <cell r="K20">
            <v>3846.6360000000004</v>
          </cell>
          <cell r="L20">
            <v>0</v>
          </cell>
          <cell r="M20">
            <v>7385.5411199999999</v>
          </cell>
        </row>
        <row r="21">
          <cell r="D21" t="str">
            <v>Guilherme Cristiano Ribeiro</v>
          </cell>
          <cell r="E21" t="str">
            <v>24/04/1998</v>
          </cell>
          <cell r="F21">
            <v>28.278062583079656</v>
          </cell>
          <cell r="G21">
            <v>28</v>
          </cell>
          <cell r="H21">
            <v>9677.81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2709.7867999999999</v>
          </cell>
        </row>
        <row r="22">
          <cell r="D22" t="str">
            <v>Jaqueline Andreia Fornazari Kohler</v>
          </cell>
          <cell r="E22" t="str">
            <v>01/07/1990</v>
          </cell>
          <cell r="F22">
            <v>36.097240665271435</v>
          </cell>
          <cell r="G22">
            <v>35</v>
          </cell>
          <cell r="H22">
            <v>9677.81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3387.2334999999998</v>
          </cell>
        </row>
        <row r="23">
          <cell r="D23" t="str">
            <v>Jeferson Luiz Lucaski</v>
          </cell>
          <cell r="E23">
            <v>41730</v>
          </cell>
          <cell r="F23">
            <v>12.330117377600205</v>
          </cell>
          <cell r="G23">
            <v>12</v>
          </cell>
          <cell r="H23">
            <v>11858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1422.96</v>
          </cell>
        </row>
        <row r="24">
          <cell r="D24" t="str">
            <v>João Wardizinski</v>
          </cell>
          <cell r="E24" t="str">
            <v>26/09/1989</v>
          </cell>
          <cell r="F24">
            <v>36.858884500887875</v>
          </cell>
          <cell r="G24">
            <v>35</v>
          </cell>
          <cell r="H24">
            <v>8603.56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3011.2459999999996</v>
          </cell>
        </row>
        <row r="25">
          <cell r="D25" t="str">
            <v>Karin Oliveira Silva</v>
          </cell>
          <cell r="E25">
            <v>43222</v>
          </cell>
          <cell r="F25">
            <v>8.2424461447234929</v>
          </cell>
          <cell r="G25">
            <v>8</v>
          </cell>
          <cell r="H25">
            <v>8250.83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660.06640000000004</v>
          </cell>
        </row>
        <row r="26">
          <cell r="D26" t="str">
            <v>Laila Silva Santos</v>
          </cell>
          <cell r="E26">
            <v>46118</v>
          </cell>
          <cell r="F26">
            <v>0.30819956938102633</v>
          </cell>
          <cell r="G26">
            <v>0</v>
          </cell>
          <cell r="H26">
            <v>3913.2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D27" t="str">
            <v>Laura Potira Moreira de Souza</v>
          </cell>
          <cell r="E27" t="str">
            <v>21/02/2000</v>
          </cell>
          <cell r="F27">
            <v>26.447925596778287</v>
          </cell>
          <cell r="G27">
            <v>26</v>
          </cell>
          <cell r="H27">
            <v>4139.51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1076.2726</v>
          </cell>
        </row>
        <row r="28">
          <cell r="D28" t="str">
            <v>Luana Edith Cunningham Chemim</v>
          </cell>
          <cell r="E28">
            <v>45414</v>
          </cell>
          <cell r="F28">
            <v>2.2369666926686977</v>
          </cell>
          <cell r="G28">
            <v>2</v>
          </cell>
          <cell r="H28">
            <v>5332.14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106.64280000000001</v>
          </cell>
        </row>
        <row r="29">
          <cell r="D29" t="str">
            <v>Lucas Kalil da Luz</v>
          </cell>
          <cell r="E29">
            <v>45474</v>
          </cell>
          <cell r="F29">
            <v>2.0725831310248619</v>
          </cell>
          <cell r="G29">
            <v>2</v>
          </cell>
          <cell r="H29">
            <v>5227.07</v>
          </cell>
          <cell r="I29">
            <v>0</v>
          </cell>
          <cell r="J29">
            <v>0</v>
          </cell>
          <cell r="K29">
            <v>0</v>
          </cell>
          <cell r="L29">
            <v>500</v>
          </cell>
          <cell r="M29">
            <v>114.5414</v>
          </cell>
        </row>
        <row r="30">
          <cell r="D30" t="str">
            <v>Luciana Cristina Correr</v>
          </cell>
          <cell r="E30" t="str">
            <v>04/08/2008</v>
          </cell>
          <cell r="F30">
            <v>17.990391350202945</v>
          </cell>
          <cell r="G30">
            <v>17</v>
          </cell>
          <cell r="H30">
            <v>9461.2099999999991</v>
          </cell>
          <cell r="I30">
            <v>0</v>
          </cell>
          <cell r="J30">
            <v>0.2</v>
          </cell>
          <cell r="K30">
            <v>1892.242</v>
          </cell>
          <cell r="L30">
            <v>0</v>
          </cell>
          <cell r="M30">
            <v>1930.0868399999997</v>
          </cell>
        </row>
        <row r="31">
          <cell r="D31" t="str">
            <v>Luiz Felipe Wolff</v>
          </cell>
          <cell r="E31" t="str">
            <v>10/06/1996</v>
          </cell>
          <cell r="F31">
            <v>30.149295459791986</v>
          </cell>
          <cell r="G31">
            <v>30</v>
          </cell>
          <cell r="H31">
            <v>19815.96</v>
          </cell>
          <cell r="I31">
            <v>0</v>
          </cell>
          <cell r="J31">
            <v>0.2</v>
          </cell>
          <cell r="K31">
            <v>3963.192</v>
          </cell>
          <cell r="L31">
            <v>0</v>
          </cell>
          <cell r="M31">
            <v>7133.7455999999993</v>
          </cell>
        </row>
        <row r="32">
          <cell r="D32" t="str">
            <v>Mairê Aparecida Dahlem</v>
          </cell>
          <cell r="E32" t="str">
            <v>12/01/2010</v>
          </cell>
          <cell r="F32">
            <v>16.549295459791985</v>
          </cell>
          <cell r="G32">
            <v>16</v>
          </cell>
          <cell r="H32">
            <v>8737.27</v>
          </cell>
          <cell r="I32">
            <v>0</v>
          </cell>
          <cell r="J32">
            <v>0.2</v>
          </cell>
          <cell r="K32">
            <v>1747.4540000000002</v>
          </cell>
          <cell r="L32">
            <v>0</v>
          </cell>
          <cell r="M32">
            <v>1677.55584</v>
          </cell>
        </row>
        <row r="33">
          <cell r="D33" t="str">
            <v>Manoel Marcelino Amaral</v>
          </cell>
          <cell r="E33">
            <v>41652</v>
          </cell>
          <cell r="F33">
            <v>12.54381600773719</v>
          </cell>
          <cell r="G33">
            <v>12</v>
          </cell>
          <cell r="H33">
            <v>8480.31</v>
          </cell>
          <cell r="I33">
            <v>0</v>
          </cell>
          <cell r="J33">
            <v>0.2</v>
          </cell>
          <cell r="K33">
            <v>1696.0619999999999</v>
          </cell>
          <cell r="L33">
            <v>500</v>
          </cell>
          <cell r="M33">
            <v>1281.16464</v>
          </cell>
        </row>
        <row r="34">
          <cell r="D34" t="str">
            <v>Marcia Mendes da Silva</v>
          </cell>
          <cell r="E34">
            <v>45810</v>
          </cell>
          <cell r="F34">
            <v>1.1520351858193825</v>
          </cell>
          <cell r="G34">
            <v>1</v>
          </cell>
          <cell r="H34">
            <v>6881.18</v>
          </cell>
          <cell r="I34">
            <v>0</v>
          </cell>
          <cell r="J34">
            <v>0.2</v>
          </cell>
          <cell r="K34">
            <v>1376.2360000000001</v>
          </cell>
          <cell r="L34">
            <v>0</v>
          </cell>
          <cell r="M34">
            <v>82.574160000000006</v>
          </cell>
        </row>
        <row r="35">
          <cell r="D35" t="str">
            <v>Marcia Pordeus Torres</v>
          </cell>
          <cell r="E35">
            <v>43045</v>
          </cell>
          <cell r="F35">
            <v>8.727377651572807</v>
          </cell>
          <cell r="G35">
            <v>8</v>
          </cell>
          <cell r="H35">
            <v>4322.6099999999997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345.80879999999996</v>
          </cell>
        </row>
        <row r="36">
          <cell r="D36" t="str">
            <v>Marco Aurelio Zelaskos de Carvalho</v>
          </cell>
          <cell r="E36" t="str">
            <v>12/05/2009</v>
          </cell>
          <cell r="F36">
            <v>17.220528336504312</v>
          </cell>
          <cell r="G36">
            <v>17</v>
          </cell>
          <cell r="H36">
            <v>5711.42</v>
          </cell>
          <cell r="I36">
            <v>0</v>
          </cell>
          <cell r="J36">
            <v>0</v>
          </cell>
          <cell r="K36">
            <v>0</v>
          </cell>
          <cell r="L36">
            <v>500</v>
          </cell>
          <cell r="M36">
            <v>1055.9413999999999</v>
          </cell>
        </row>
        <row r="37">
          <cell r="D37" t="str">
            <v>Marcos Euclides Alves</v>
          </cell>
          <cell r="E37" t="str">
            <v>10/04/1995</v>
          </cell>
          <cell r="F37">
            <v>31.319158473490614</v>
          </cell>
          <cell r="G37">
            <v>31</v>
          </cell>
          <cell r="H37">
            <v>20214.259999999998</v>
          </cell>
          <cell r="I37">
            <v>0</v>
          </cell>
          <cell r="J37">
            <v>0.2</v>
          </cell>
          <cell r="K37">
            <v>4042.8519999999999</v>
          </cell>
          <cell r="L37">
            <v>0</v>
          </cell>
          <cell r="M37">
            <v>7519.7047199999997</v>
          </cell>
        </row>
        <row r="38">
          <cell r="D38" t="str">
            <v>Mariliza Miotto</v>
          </cell>
          <cell r="E38">
            <v>44958</v>
          </cell>
          <cell r="F38">
            <v>3.4862817611618482</v>
          </cell>
          <cell r="G38">
            <v>3</v>
          </cell>
          <cell r="H38">
            <v>5548.64</v>
          </cell>
          <cell r="I38">
            <v>0</v>
          </cell>
          <cell r="J38">
            <v>0</v>
          </cell>
          <cell r="K38">
            <v>0</v>
          </cell>
          <cell r="L38">
            <v>500</v>
          </cell>
          <cell r="M38">
            <v>181.45920000000001</v>
          </cell>
        </row>
        <row r="39">
          <cell r="D39" t="str">
            <v>Marla Cristina Vasconcellos Moraes</v>
          </cell>
          <cell r="E39" t="str">
            <v>13/09/1999</v>
          </cell>
          <cell r="F39">
            <v>26.889021487189247</v>
          </cell>
          <cell r="G39">
            <v>26</v>
          </cell>
          <cell r="H39">
            <v>6764.06</v>
          </cell>
          <cell r="I39">
            <v>0</v>
          </cell>
          <cell r="J39">
            <v>0.1</v>
          </cell>
          <cell r="K39">
            <v>676.40600000000006</v>
          </cell>
          <cell r="L39">
            <v>0</v>
          </cell>
          <cell r="M39">
            <v>1934.52116</v>
          </cell>
        </row>
        <row r="40">
          <cell r="D40" t="str">
            <v>Martin Neufeld</v>
          </cell>
          <cell r="E40" t="str">
            <v>07/11/2006</v>
          </cell>
          <cell r="F40">
            <v>19.732857103627602</v>
          </cell>
          <cell r="G40">
            <v>19</v>
          </cell>
          <cell r="H40">
            <v>13766.77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2615.6862999999998</v>
          </cell>
        </row>
        <row r="41">
          <cell r="D41" t="str">
            <v>Mauricio Ostrowski Junior</v>
          </cell>
          <cell r="E41" t="str">
            <v>15/07/1996</v>
          </cell>
          <cell r="F41">
            <v>30.053405048833081</v>
          </cell>
          <cell r="G41">
            <v>30</v>
          </cell>
          <cell r="H41">
            <v>9607.36</v>
          </cell>
          <cell r="I41">
            <v>7897.0276671840002</v>
          </cell>
          <cell r="J41">
            <v>0</v>
          </cell>
          <cell r="K41">
            <v>0</v>
          </cell>
          <cell r="L41">
            <v>0</v>
          </cell>
          <cell r="M41">
            <v>5251.3163001552002</v>
          </cell>
        </row>
        <row r="42">
          <cell r="D42" t="str">
            <v>Michel de Menezes Hiromoto</v>
          </cell>
          <cell r="E42" t="str">
            <v>09/11/2006</v>
          </cell>
          <cell r="F42">
            <v>19.727377651572809</v>
          </cell>
          <cell r="G42">
            <v>19</v>
          </cell>
          <cell r="H42">
            <v>9182.9599999999991</v>
          </cell>
          <cell r="I42">
            <v>0</v>
          </cell>
          <cell r="J42">
            <v>0.2</v>
          </cell>
          <cell r="K42">
            <v>1836.5919999999999</v>
          </cell>
          <cell r="L42">
            <v>0</v>
          </cell>
          <cell r="M42">
            <v>2093.71488</v>
          </cell>
        </row>
        <row r="43">
          <cell r="D43" t="str">
            <v>Murillo Graziani</v>
          </cell>
          <cell r="E43">
            <v>44958</v>
          </cell>
          <cell r="F43">
            <v>3.4862817611618482</v>
          </cell>
          <cell r="G43">
            <v>3</v>
          </cell>
          <cell r="H43">
            <v>4072.09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122.1627</v>
          </cell>
        </row>
        <row r="44">
          <cell r="D44" t="str">
            <v>Nadja Nayra Baptista Andreacci</v>
          </cell>
          <cell r="E44" t="str">
            <v>18/01/1993</v>
          </cell>
          <cell r="F44">
            <v>33.543816007737192</v>
          </cell>
          <cell r="G44">
            <v>33</v>
          </cell>
          <cell r="H44">
            <v>9766.36</v>
          </cell>
          <cell r="I44">
            <v>0</v>
          </cell>
          <cell r="J44">
            <v>0.2</v>
          </cell>
          <cell r="K44">
            <v>1953.2720000000002</v>
          </cell>
          <cell r="L44">
            <v>0</v>
          </cell>
          <cell r="M44">
            <v>3867.4785600000005</v>
          </cell>
        </row>
        <row r="45">
          <cell r="D45" t="str">
            <v>Neila Aparecida Costenaro Pavelski</v>
          </cell>
          <cell r="E45" t="str">
            <v>18/01/2010</v>
          </cell>
          <cell r="F45">
            <v>16.532857103627602</v>
          </cell>
          <cell r="G45">
            <v>16</v>
          </cell>
          <cell r="H45">
            <v>9002.02</v>
          </cell>
          <cell r="I45">
            <v>0</v>
          </cell>
          <cell r="J45">
            <v>0.2</v>
          </cell>
          <cell r="K45">
            <v>1800.4040000000002</v>
          </cell>
          <cell r="L45">
            <v>0</v>
          </cell>
          <cell r="M45">
            <v>1728.3878400000001</v>
          </cell>
        </row>
        <row r="46">
          <cell r="D46" t="str">
            <v>Orivaldo Luiz Pinheiro</v>
          </cell>
          <cell r="E46">
            <v>46216</v>
          </cell>
          <cell r="F46">
            <v>3.9706418696094835E-2</v>
          </cell>
          <cell r="G46">
            <v>0</v>
          </cell>
          <cell r="H46">
            <v>4128.7080000000005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 t="str">
            <v>Philippe Yan Guerios Servin</v>
          </cell>
          <cell r="E47">
            <v>46062</v>
          </cell>
          <cell r="F47">
            <v>0.46162422691527294</v>
          </cell>
          <cell r="G47">
            <v>0</v>
          </cell>
          <cell r="H47">
            <v>6881.18</v>
          </cell>
          <cell r="I47">
            <v>0</v>
          </cell>
          <cell r="J47">
            <v>0.2</v>
          </cell>
          <cell r="K47">
            <v>1376.2360000000001</v>
          </cell>
          <cell r="L47">
            <v>0</v>
          </cell>
        </row>
        <row r="48">
          <cell r="D48" t="str">
            <v>Rafael Marcos Amaral</v>
          </cell>
          <cell r="E48" t="str">
            <v>04/08/2008</v>
          </cell>
          <cell r="F48">
            <v>17.990391350202945</v>
          </cell>
          <cell r="G48">
            <v>17</v>
          </cell>
          <cell r="H48">
            <v>8912.89</v>
          </cell>
          <cell r="I48">
            <v>0</v>
          </cell>
          <cell r="J48">
            <v>0.4</v>
          </cell>
          <cell r="K48">
            <v>3565.1559999999999</v>
          </cell>
          <cell r="L48">
            <v>0</v>
          </cell>
          <cell r="M48">
            <v>2121.2678199999996</v>
          </cell>
        </row>
        <row r="49">
          <cell r="D49" t="str">
            <v>Rafael William Furlan Fim</v>
          </cell>
          <cell r="E49">
            <v>46118</v>
          </cell>
          <cell r="F49">
            <v>0.30819956938102633</v>
          </cell>
          <cell r="G49">
            <v>0</v>
          </cell>
          <cell r="H49">
            <v>7183.89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 t="str">
            <v>Renan Felipe Correa Neto</v>
          </cell>
          <cell r="E50">
            <v>46056</v>
          </cell>
          <cell r="F50">
            <v>0.47806258307965649</v>
          </cell>
          <cell r="G50">
            <v>0</v>
          </cell>
          <cell r="H50">
            <v>3913.2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 t="str">
            <v>Rogers Silva Garcez das Neves</v>
          </cell>
          <cell r="E51" t="str">
            <v>15/10/2012</v>
          </cell>
          <cell r="F51">
            <v>13.790391350202944</v>
          </cell>
          <cell r="G51">
            <v>13</v>
          </cell>
          <cell r="H51">
            <v>9212.85</v>
          </cell>
          <cell r="I51">
            <v>0</v>
          </cell>
          <cell r="J51">
            <v>0.2</v>
          </cell>
          <cell r="K51">
            <v>1842.5700000000002</v>
          </cell>
          <cell r="L51">
            <v>0</v>
          </cell>
          <cell r="M51">
            <v>1437.2046</v>
          </cell>
        </row>
        <row r="52">
          <cell r="D52" t="str">
            <v>Ronald Aurelio Kocholik</v>
          </cell>
          <cell r="E52">
            <v>42919</v>
          </cell>
          <cell r="F52">
            <v>9.0725831310248619</v>
          </cell>
          <cell r="G52">
            <v>9</v>
          </cell>
          <cell r="H52">
            <v>4322.6099999999997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389.03489999999999</v>
          </cell>
        </row>
        <row r="53">
          <cell r="D53" t="str">
            <v>Ronaldo Veloso de Alcantara</v>
          </cell>
          <cell r="E53" t="str">
            <v>08/06/1992</v>
          </cell>
          <cell r="F53">
            <v>34.157514637874179</v>
          </cell>
          <cell r="G53">
            <v>34</v>
          </cell>
          <cell r="H53">
            <v>20014.12</v>
          </cell>
          <cell r="I53">
            <v>0</v>
          </cell>
          <cell r="J53">
            <v>0.2</v>
          </cell>
          <cell r="K53">
            <v>4002.8240000000001</v>
          </cell>
          <cell r="L53">
            <v>0</v>
          </cell>
          <cell r="M53">
            <v>8165.7609600000005</v>
          </cell>
        </row>
        <row r="54">
          <cell r="D54" t="str">
            <v>Sara Emmanuelle Martins Scarpetta</v>
          </cell>
          <cell r="E54">
            <v>44291</v>
          </cell>
          <cell r="F54">
            <v>5.3136790214358207</v>
          </cell>
          <cell r="G54">
            <v>5</v>
          </cell>
          <cell r="H54">
            <v>5660.17</v>
          </cell>
          <cell r="I54">
            <v>1729.8559864439999</v>
          </cell>
          <cell r="J54">
            <v>0</v>
          </cell>
          <cell r="K54">
            <v>0</v>
          </cell>
          <cell r="L54">
            <v>0</v>
          </cell>
          <cell r="M54">
            <v>369.5012993222</v>
          </cell>
        </row>
        <row r="55">
          <cell r="D55" t="str">
            <v>Sibelli Cristina Sabino</v>
          </cell>
          <cell r="E55">
            <v>44958</v>
          </cell>
          <cell r="F55">
            <v>3.4862817611618482</v>
          </cell>
          <cell r="G55">
            <v>3</v>
          </cell>
          <cell r="H55">
            <v>5279.34</v>
          </cell>
          <cell r="I55">
            <v>0</v>
          </cell>
          <cell r="J55">
            <v>0</v>
          </cell>
          <cell r="K55">
            <v>0</v>
          </cell>
          <cell r="L55">
            <v>500</v>
          </cell>
          <cell r="M55">
            <v>173.3802</v>
          </cell>
        </row>
        <row r="56">
          <cell r="D56" t="str">
            <v>Valdair de Souza</v>
          </cell>
          <cell r="E56" t="str">
            <v>15/02/1989</v>
          </cell>
          <cell r="F56">
            <v>37.469843404997462</v>
          </cell>
          <cell r="G56">
            <v>35</v>
          </cell>
          <cell r="H56">
            <v>17886.060000000001</v>
          </cell>
          <cell r="I56">
            <v>0</v>
          </cell>
          <cell r="J56">
            <v>0.4</v>
          </cell>
          <cell r="K56">
            <v>7154.4240000000009</v>
          </cell>
          <cell r="L56">
            <v>0</v>
          </cell>
          <cell r="M56">
            <v>8764.1694000000025</v>
          </cell>
        </row>
        <row r="57">
          <cell r="D57" t="str">
            <v>Valmir Correa dos Santos</v>
          </cell>
          <cell r="E57" t="str">
            <v>05/02/1992</v>
          </cell>
          <cell r="F57">
            <v>34.497240665271434</v>
          </cell>
          <cell r="G57">
            <v>34</v>
          </cell>
          <cell r="H57">
            <v>7397.76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2515.2384000000002</v>
          </cell>
        </row>
        <row r="58">
          <cell r="D58" t="str">
            <v>Victoria Rossini Andreiu</v>
          </cell>
          <cell r="E58">
            <v>43661</v>
          </cell>
          <cell r="F58">
            <v>7.0397064186960945</v>
          </cell>
          <cell r="G58">
            <v>7</v>
          </cell>
          <cell r="H58">
            <v>7831.42</v>
          </cell>
          <cell r="I58">
            <v>0</v>
          </cell>
          <cell r="J58">
            <v>0</v>
          </cell>
          <cell r="K58">
            <v>0</v>
          </cell>
          <cell r="L58">
            <v>2500</v>
          </cell>
          <cell r="M58">
            <v>723.19939999999997</v>
          </cell>
        </row>
        <row r="59">
          <cell r="D59" t="str">
            <v>Vinicius Gabriel Frank Saldanha</v>
          </cell>
          <cell r="E59">
            <v>45901</v>
          </cell>
          <cell r="F59">
            <v>0.90272011732623181</v>
          </cell>
          <cell r="G59">
            <v>0</v>
          </cell>
          <cell r="H59">
            <v>5124.08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K60">
            <v>5398.2040000000006</v>
          </cell>
          <cell r="M60">
            <v>3211.93138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588730-7A21-4E4C-8717-F48A218A82AD}" name="Tabela83" displayName="Tabela83" ref="B7:J62" headerRowCount="0" totalsRowShown="0">
  <sortState xmlns:xlrd2="http://schemas.microsoft.com/office/spreadsheetml/2017/richdata2" ref="B7:J62">
    <sortCondition ref="B7:B62"/>
  </sortState>
  <tableColumns count="9">
    <tableColumn id="1" xr3:uid="{3CB3A6F4-040B-4060-95DE-4FCB87C77956}" name="Colunas1"/>
    <tableColumn id="2" xr3:uid="{BBB20518-91A6-4E66-9AE6-057B35393EA8}" name="Colunas2" dataDxfId="7"/>
    <tableColumn id="3" xr3:uid="{6F0AA878-4D07-41A8-8EB8-3673D80359A9}" name="Colunas3" dataDxfId="6"/>
    <tableColumn id="4" xr3:uid="{9042712F-BCCA-470E-9ED4-5CE8A7B89943}" name="Colunas4" dataDxfId="5"/>
    <tableColumn id="6" xr3:uid="{AE8E4527-54D3-4CB5-BBDF-44851C679A11}" name="Colunas6" dataDxfId="4"/>
    <tableColumn id="8" xr3:uid="{ACFD69CA-DAC1-41CB-853F-D7DEBE49443A}" name="Colunas8" dataDxfId="3" dataCellStyle="Moeda"/>
    <tableColumn id="9" xr3:uid="{B4EDE961-1523-4DB0-81A2-316550EDF6DE}" name="Colunas9" dataDxfId="2" dataCellStyle="Vírgula"/>
    <tableColumn id="10" xr3:uid="{09D1C602-8B1B-49BC-8544-8A7582DC4C74}" name="Colunas10" dataDxfId="1" dataCellStyle="Vírgula">
      <calculatedColumnFormula>(Tabela83[[#This Row],[Colunas8]]+Tabela83[[#This Row],[Colunas9]])*M7</calculatedColumnFormula>
    </tableColumn>
    <tableColumn id="11" xr3:uid="{575E0457-0230-49EA-89D9-470CA4D08463}" name="Colunas11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0"/>
  <sheetViews>
    <sheetView tabSelected="1" zoomScaleNormal="100" workbookViewId="0">
      <pane xSplit="2" ySplit="5" topLeftCell="C36" activePane="bottomRight" state="frozen"/>
      <selection pane="topRight" activeCell="C1" sqref="C1"/>
      <selection pane="bottomLeft" activeCell="A6" sqref="A6"/>
      <selection pane="bottomRight" activeCell="H58" sqref="H58"/>
    </sheetView>
  </sheetViews>
  <sheetFormatPr defaultRowHeight="15" x14ac:dyDescent="0.25"/>
  <cols>
    <col min="1" max="1" width="3" customWidth="1"/>
    <col min="2" max="2" width="45.7109375" style="1" bestFit="1" customWidth="1"/>
    <col min="3" max="3" width="31.85546875" customWidth="1"/>
    <col min="4" max="5" width="11.140625" customWidth="1"/>
    <col min="6" max="6" width="50.85546875" bestFit="1" customWidth="1"/>
    <col min="7" max="7" width="14.140625" customWidth="1"/>
    <col min="8" max="8" width="14.5703125" customWidth="1"/>
    <col min="9" max="9" width="12.28515625" customWidth="1"/>
    <col min="10" max="10" width="15.5703125" customWidth="1"/>
    <col min="11" max="11" width="1.42578125" customWidth="1"/>
    <col min="12" max="12" width="10.5703125" bestFit="1" customWidth="1"/>
    <col min="13" max="13" width="12.42578125" customWidth="1"/>
    <col min="14" max="14" width="11.5703125" bestFit="1" customWidth="1"/>
    <col min="15" max="15" width="14.28515625" bestFit="1" customWidth="1"/>
    <col min="16" max="16" width="12.42578125" bestFit="1" customWidth="1"/>
    <col min="17" max="17" width="14.28515625" bestFit="1" customWidth="1"/>
    <col min="18" max="18" width="12.42578125" bestFit="1" customWidth="1"/>
    <col min="19" max="19" width="14.28515625" style="17" bestFit="1" customWidth="1"/>
    <col min="20" max="20" width="12.42578125" bestFit="1" customWidth="1"/>
  </cols>
  <sheetData>
    <row r="1" spans="1:17" ht="22.5" x14ac:dyDescent="0.3">
      <c r="B1" s="20" t="s">
        <v>136</v>
      </c>
      <c r="C1" s="20"/>
      <c r="D1" s="20"/>
      <c r="E1" s="20"/>
      <c r="F1" s="20"/>
      <c r="G1" s="20"/>
      <c r="H1" s="20"/>
      <c r="I1" s="20"/>
      <c r="J1" s="20"/>
    </row>
    <row r="2" spans="1:17" ht="6" customHeight="1" x14ac:dyDescent="0.25">
      <c r="B2"/>
    </row>
    <row r="3" spans="1:17" ht="15.75" customHeight="1" x14ac:dyDescent="0.25">
      <c r="B3" s="25" t="s">
        <v>1</v>
      </c>
      <c r="C3" s="22" t="s">
        <v>18</v>
      </c>
      <c r="D3" s="22" t="s">
        <v>63</v>
      </c>
      <c r="E3" s="22" t="s">
        <v>64</v>
      </c>
      <c r="F3" s="22" t="s">
        <v>20</v>
      </c>
      <c r="G3" s="28" t="s">
        <v>50</v>
      </c>
      <c r="H3" s="28" t="s">
        <v>56</v>
      </c>
      <c r="I3" s="28" t="s">
        <v>57</v>
      </c>
      <c r="J3" s="22" t="s">
        <v>23</v>
      </c>
    </row>
    <row r="4" spans="1:17" ht="15.75" customHeight="1" x14ac:dyDescent="0.25">
      <c r="B4" s="26"/>
      <c r="C4" s="23"/>
      <c r="D4" s="23"/>
      <c r="E4" s="23"/>
      <c r="F4" s="23"/>
      <c r="G4" s="29"/>
      <c r="H4" s="29"/>
      <c r="I4" s="29"/>
      <c r="J4" s="23"/>
    </row>
    <row r="5" spans="1:17" ht="17.25" customHeight="1" x14ac:dyDescent="0.25">
      <c r="B5" s="27"/>
      <c r="C5" s="24"/>
      <c r="D5" s="24"/>
      <c r="E5" s="24"/>
      <c r="F5" s="24"/>
      <c r="G5" s="30"/>
      <c r="H5" s="30"/>
      <c r="I5" s="30"/>
      <c r="J5" s="24"/>
    </row>
    <row r="6" spans="1:17" ht="3" customHeight="1" x14ac:dyDescent="0.25">
      <c r="B6"/>
    </row>
    <row r="7" spans="1:17" x14ac:dyDescent="0.25">
      <c r="A7" s="2">
        <v>1</v>
      </c>
      <c r="B7" t="s">
        <v>109</v>
      </c>
      <c r="C7" s="4" t="s">
        <v>19</v>
      </c>
      <c r="D7" s="5" t="s">
        <v>115</v>
      </c>
      <c r="E7" s="5">
        <v>3</v>
      </c>
      <c r="F7" s="4" t="s">
        <v>100</v>
      </c>
      <c r="G7" s="14">
        <f>VLOOKUP(Tabela83[[#This Row],[Colunas1]],'[1]MATRIZ FUNCIONÁRIOS'!$D$5:$L$59,5)</f>
        <v>9023.82</v>
      </c>
      <c r="H7" s="11">
        <f>Tabela83[[#This Row],[Colunas8]]*L7+VLOOKUP(Tabela83[[#This Row],[Colunas1]],'[1]MATRIZ FUNCIONÁRIOS'!$D$5:$L$59,6)</f>
        <v>3609.5280000000002</v>
      </c>
      <c r="I7" s="11">
        <f>'[1]MATRIZ FUNCIONÁRIOS'!$M$5</f>
        <v>1389.6682800000001</v>
      </c>
      <c r="J7" s="9">
        <v>41925</v>
      </c>
      <c r="L7" s="12">
        <v>0.4</v>
      </c>
      <c r="M7" s="13">
        <v>0.11</v>
      </c>
      <c r="N7" s="10"/>
      <c r="O7" s="17"/>
      <c r="Q7" s="17"/>
    </row>
    <row r="8" spans="1:17" x14ac:dyDescent="0.25">
      <c r="A8" s="2">
        <v>2</v>
      </c>
      <c r="B8" t="s">
        <v>85</v>
      </c>
      <c r="C8" s="4" t="s">
        <v>65</v>
      </c>
      <c r="D8" s="5" t="s">
        <v>115</v>
      </c>
      <c r="E8" s="5">
        <v>5</v>
      </c>
      <c r="F8" s="4" t="s">
        <v>110</v>
      </c>
      <c r="G8" s="14">
        <f>VLOOKUP(Tabela83[[#This Row],[Colunas1]],'[1]MATRIZ FUNCIONÁRIOS'!$D$5:$L$59,5)</f>
        <v>4968.7299999999996</v>
      </c>
      <c r="H8" s="11">
        <v>3459.67</v>
      </c>
      <c r="I8" s="11">
        <f>'[1]MATRIZ FUNCIONÁRIOS'!$M$6</f>
        <v>674.27186451775992</v>
      </c>
      <c r="J8" s="9">
        <v>43166</v>
      </c>
      <c r="L8" s="12" t="s">
        <v>134</v>
      </c>
      <c r="M8" s="13">
        <v>7.0000000000000007E-2</v>
      </c>
      <c r="N8" s="10"/>
      <c r="O8" s="17"/>
      <c r="Q8" s="17"/>
    </row>
    <row r="9" spans="1:17" x14ac:dyDescent="0.25">
      <c r="A9" s="2">
        <v>3</v>
      </c>
      <c r="B9" t="s">
        <v>95</v>
      </c>
      <c r="C9" s="4" t="s">
        <v>67</v>
      </c>
      <c r="D9" s="5" t="s">
        <v>113</v>
      </c>
      <c r="E9" s="5">
        <v>2</v>
      </c>
      <c r="F9" s="4"/>
      <c r="G9" s="14">
        <f>VLOOKUP(Tabela83[[#This Row],[Colunas1]],'[1]MATRIZ FUNCIONÁRIOS'!$D$5:$L$59,5)</f>
        <v>7677.11</v>
      </c>
      <c r="H9" s="11">
        <f>Tabela83[[#This Row],[Colunas8]]*L9</f>
        <v>1535.422</v>
      </c>
      <c r="I9" s="11">
        <f>'[1]MATRIZ FUNCIONÁRIOS'!$M$7</f>
        <v>460.62659999999994</v>
      </c>
      <c r="J9" s="9">
        <v>44326</v>
      </c>
      <c r="L9" s="12">
        <v>0.2</v>
      </c>
      <c r="M9" s="13">
        <v>0.05</v>
      </c>
      <c r="N9" s="10"/>
      <c r="O9" s="17"/>
      <c r="Q9" s="17"/>
    </row>
    <row r="10" spans="1:17" x14ac:dyDescent="0.25">
      <c r="A10" s="2">
        <v>4</v>
      </c>
      <c r="B10" t="s">
        <v>103</v>
      </c>
      <c r="C10" s="4" t="s">
        <v>94</v>
      </c>
      <c r="D10" s="5" t="s">
        <v>114</v>
      </c>
      <c r="E10" s="5">
        <v>5</v>
      </c>
      <c r="F10" s="4"/>
      <c r="G10" s="14">
        <f>VLOOKUP(Tabela83[[#This Row],[Colunas1]],'[1]MATRIZ FUNCIONÁRIOS'!$D$5:$L$59,5)</f>
        <v>5332.14</v>
      </c>
      <c r="H10" s="11">
        <v>0</v>
      </c>
      <c r="I10" s="11">
        <f>'[1]MATRIZ FUNCIONÁRIOS'!$M$8</f>
        <v>159.96420000000001</v>
      </c>
      <c r="J10" s="9">
        <v>44958</v>
      </c>
      <c r="L10" s="12"/>
      <c r="M10" s="13">
        <v>0.03</v>
      </c>
      <c r="N10" s="10"/>
      <c r="O10" s="17"/>
      <c r="Q10" s="17"/>
    </row>
    <row r="11" spans="1:17" x14ac:dyDescent="0.25">
      <c r="A11" s="2">
        <v>5</v>
      </c>
      <c r="B11" t="s">
        <v>75</v>
      </c>
      <c r="C11" s="4" t="s">
        <v>66</v>
      </c>
      <c r="D11" s="5" t="s">
        <v>116</v>
      </c>
      <c r="E11" s="5">
        <v>2</v>
      </c>
      <c r="F11" s="4"/>
      <c r="G11" s="14">
        <f>VLOOKUP(Tabela83[[#This Row],[Colunas1]],'[1]MATRIZ FUNCIONÁRIOS'!$D$5:$L$59,5)</f>
        <v>5864.04</v>
      </c>
      <c r="H11" s="11">
        <v>0</v>
      </c>
      <c r="I11" s="11">
        <f>'[1]MATRIZ FUNCIONÁRIOS'!$M$9</f>
        <v>1759.2120000000002</v>
      </c>
      <c r="J11" s="5" t="s">
        <v>24</v>
      </c>
      <c r="L11" s="12"/>
      <c r="M11" s="13">
        <v>0.28999999999999998</v>
      </c>
      <c r="N11" s="10"/>
      <c r="O11" s="17"/>
      <c r="Q11" s="17"/>
    </row>
    <row r="12" spans="1:17" x14ac:dyDescent="0.25">
      <c r="A12" s="2">
        <v>6</v>
      </c>
      <c r="B12" t="s">
        <v>92</v>
      </c>
      <c r="C12" s="4" t="s">
        <v>67</v>
      </c>
      <c r="D12" s="5" t="s">
        <v>113</v>
      </c>
      <c r="E12" s="5">
        <v>2</v>
      </c>
      <c r="F12" s="4"/>
      <c r="G12" s="14">
        <f>VLOOKUP(Tabela83[[#This Row],[Colunas1]],'[1]MATRIZ FUNCIONÁRIOS'!$D$5:$L$59,5)</f>
        <v>7677.11</v>
      </c>
      <c r="H12" s="11">
        <f>Tabela83[[#This Row],[Colunas8]]*L12+500</f>
        <v>2035.422</v>
      </c>
      <c r="I12" s="11">
        <f>'[1]MATRIZ FUNCIONÁRIOS'!$M$10</f>
        <v>485.62659999999994</v>
      </c>
      <c r="J12" s="9">
        <v>44291</v>
      </c>
      <c r="L12" s="12">
        <v>0.2</v>
      </c>
      <c r="M12" s="13">
        <v>0.05</v>
      </c>
      <c r="N12" s="10"/>
      <c r="O12" s="17"/>
      <c r="Q12" s="17"/>
    </row>
    <row r="13" spans="1:17" x14ac:dyDescent="0.25">
      <c r="A13" s="2">
        <v>7</v>
      </c>
      <c r="B13" s="18" t="s">
        <v>133</v>
      </c>
      <c r="C13" s="4" t="s">
        <v>65</v>
      </c>
      <c r="D13" s="5" t="s">
        <v>114</v>
      </c>
      <c r="E13" s="5">
        <v>1</v>
      </c>
      <c r="F13" s="15"/>
      <c r="G13" s="14">
        <f>VLOOKUP(Tabela83[[#This Row],[Colunas1]],'[1]MATRIZ FUNCIONÁRIOS'!$D$5:$L$59,5,0)</f>
        <v>3913.2</v>
      </c>
      <c r="H13" s="11">
        <f>Tabela83[[#This Row],[Colunas8]]*L13</f>
        <v>0</v>
      </c>
      <c r="I13" s="11">
        <f>'[1]MATRIZ FUNCIONÁRIOS'!$M$11</f>
        <v>0</v>
      </c>
      <c r="J13" s="9">
        <v>46090</v>
      </c>
      <c r="L13" s="12"/>
      <c r="M13" s="13"/>
      <c r="N13" s="10"/>
      <c r="O13" s="17"/>
      <c r="Q13" s="17"/>
    </row>
    <row r="14" spans="1:17" x14ac:dyDescent="0.25">
      <c r="A14" s="2">
        <v>8</v>
      </c>
      <c r="B14" t="s">
        <v>58</v>
      </c>
      <c r="C14" s="4" t="s">
        <v>0</v>
      </c>
      <c r="D14" s="5" t="s">
        <v>117</v>
      </c>
      <c r="E14" s="5">
        <v>6</v>
      </c>
      <c r="F14" s="4" t="s">
        <v>98</v>
      </c>
      <c r="G14" s="14">
        <f>VLOOKUP(Tabela83[[#This Row],[Colunas1]],'[1]MATRIZ FUNCIONÁRIOS'!$D$5:$L$59,5)</f>
        <v>19233.18</v>
      </c>
      <c r="H14" s="11">
        <f>Tabela83[[#This Row],[Colunas8]]*L14</f>
        <v>9616.59</v>
      </c>
      <c r="I14" s="11">
        <f>'[1]MATRIZ FUNCIONÁRIOS'!$M$12</f>
        <v>10097.4195</v>
      </c>
      <c r="J14" s="5" t="s">
        <v>25</v>
      </c>
      <c r="L14" s="12">
        <v>0.5</v>
      </c>
      <c r="M14" s="13">
        <v>0.35</v>
      </c>
      <c r="N14" s="10"/>
      <c r="O14" s="17"/>
      <c r="Q14" s="17"/>
    </row>
    <row r="15" spans="1:17" x14ac:dyDescent="0.25">
      <c r="A15" s="2">
        <v>9</v>
      </c>
      <c r="B15" t="s">
        <v>59</v>
      </c>
      <c r="C15" s="4" t="s">
        <v>0</v>
      </c>
      <c r="D15" s="5" t="s">
        <v>117</v>
      </c>
      <c r="E15" s="5">
        <v>6</v>
      </c>
      <c r="F15" s="4" t="s">
        <v>107</v>
      </c>
      <c r="G15" s="14">
        <f>VLOOKUP(Tabela83[[#This Row],[Colunas1]],'[1]MATRIZ FUNCIONÁRIOS'!$D$5:$L$59,5)</f>
        <v>19233.18</v>
      </c>
      <c r="H15" s="11">
        <f>Tabela83[[#This Row],[Colunas8]]*L15</f>
        <v>7693.2720000000008</v>
      </c>
      <c r="I15" s="11">
        <f>'[1]MATRIZ FUNCIONÁRIOS'!$M$13</f>
        <v>7270.1420400000006</v>
      </c>
      <c r="J15" s="5" t="s">
        <v>26</v>
      </c>
      <c r="L15" s="12">
        <v>0.4</v>
      </c>
      <c r="M15" s="13">
        <v>0.27</v>
      </c>
      <c r="N15" s="10"/>
      <c r="O15" s="17"/>
      <c r="Q15" s="17"/>
    </row>
    <row r="16" spans="1:17" x14ac:dyDescent="0.25">
      <c r="A16" s="2">
        <v>10</v>
      </c>
      <c r="B16" t="s">
        <v>2</v>
      </c>
      <c r="C16" s="4" t="s">
        <v>65</v>
      </c>
      <c r="D16" s="5" t="s">
        <v>115</v>
      </c>
      <c r="E16" s="5">
        <v>10</v>
      </c>
      <c r="F16" s="4" t="s">
        <v>101</v>
      </c>
      <c r="G16" s="14">
        <f>VLOOKUP(Tabela83[[#This Row],[Colunas1]],'[1]MATRIZ FUNCIONÁRIOS'!$D$5:$L$59,5)</f>
        <v>5222.18</v>
      </c>
      <c r="H16" s="11">
        <v>1729.86</v>
      </c>
      <c r="I16" s="11">
        <f>'[1]MATRIZ FUNCIONÁRIOS'!$M$14</f>
        <v>903.76467823771998</v>
      </c>
      <c r="J16" s="5" t="s">
        <v>27</v>
      </c>
      <c r="L16" s="12"/>
      <c r="M16" s="13">
        <v>0.13</v>
      </c>
      <c r="N16" s="10"/>
      <c r="O16" s="17"/>
      <c r="Q16" s="17"/>
    </row>
    <row r="17" spans="1:17" x14ac:dyDescent="0.25">
      <c r="A17" s="2">
        <v>11</v>
      </c>
      <c r="B17" t="s">
        <v>3</v>
      </c>
      <c r="C17" s="4" t="s">
        <v>67</v>
      </c>
      <c r="D17" s="5" t="s">
        <v>119</v>
      </c>
      <c r="E17" s="5">
        <v>4</v>
      </c>
      <c r="F17" s="4" t="s">
        <v>21</v>
      </c>
      <c r="G17" s="14">
        <f>VLOOKUP(Tabela83[[#This Row],[Colunas1]],'[1]MATRIZ FUNCIONÁRIOS'!$D$5:$L$59,5)</f>
        <v>9555.83</v>
      </c>
      <c r="H17" s="11">
        <v>4551.33</v>
      </c>
      <c r="I17" s="11">
        <f>'[1]MATRIZ FUNCIONÁRIOS'!$M$15</f>
        <v>2680.3601542296801</v>
      </c>
      <c r="J17" s="5" t="s">
        <v>28</v>
      </c>
      <c r="L17" s="12">
        <v>0.4</v>
      </c>
      <c r="M17" s="13">
        <v>0.19</v>
      </c>
      <c r="N17" s="10"/>
      <c r="O17" s="17"/>
      <c r="Q17" s="17"/>
    </row>
    <row r="18" spans="1:17" x14ac:dyDescent="0.25">
      <c r="A18" s="2">
        <v>12</v>
      </c>
      <c r="B18" t="s">
        <v>106</v>
      </c>
      <c r="C18" s="4" t="s">
        <v>65</v>
      </c>
      <c r="D18" s="5" t="s">
        <v>114</v>
      </c>
      <c r="E18" s="5">
        <v>3</v>
      </c>
      <c r="F18" s="4"/>
      <c r="G18" s="14">
        <f>VLOOKUP(Tabela83[[#This Row],[Colunas1]],'[1]MATRIZ FUNCIONÁRIOS'!$D$5:$L$59,5)</f>
        <v>3991.86</v>
      </c>
      <c r="H18" s="11">
        <v>0</v>
      </c>
      <c r="I18" s="11">
        <f>'[1]MATRIZ FUNCIONÁRIOS'!$M$16</f>
        <v>119.75579999999999</v>
      </c>
      <c r="J18" s="9">
        <v>44958</v>
      </c>
      <c r="L18" s="12"/>
      <c r="M18" s="13">
        <v>0.03</v>
      </c>
      <c r="N18" s="10"/>
      <c r="O18" s="17"/>
      <c r="Q18" s="17"/>
    </row>
    <row r="19" spans="1:17" x14ac:dyDescent="0.25">
      <c r="A19" s="2">
        <v>13</v>
      </c>
      <c r="B19" t="s">
        <v>4</v>
      </c>
      <c r="C19" s="4" t="s">
        <v>65</v>
      </c>
      <c r="D19" s="5" t="s">
        <v>115</v>
      </c>
      <c r="E19" s="5">
        <v>5</v>
      </c>
      <c r="F19" s="4"/>
      <c r="G19" s="14">
        <f>VLOOKUP(Tabela83[[#This Row],[Colunas1]],'[1]MATRIZ FUNCIONÁRIOS'!$D$5:$L$59,5)</f>
        <v>4968.7299999999996</v>
      </c>
      <c r="H19" s="11">
        <v>0</v>
      </c>
      <c r="I19" s="11">
        <f>'[1]MATRIZ FUNCIONÁRIOS'!$M$17</f>
        <v>695.62220000000002</v>
      </c>
      <c r="J19" s="5" t="s">
        <v>29</v>
      </c>
      <c r="L19" s="12"/>
      <c r="M19" s="13">
        <v>0.14000000000000001</v>
      </c>
      <c r="N19" s="10"/>
      <c r="O19" s="17"/>
      <c r="Q19" s="17"/>
    </row>
    <row r="20" spans="1:17" x14ac:dyDescent="0.25">
      <c r="A20" s="2">
        <v>14</v>
      </c>
      <c r="B20" t="s">
        <v>112</v>
      </c>
      <c r="C20" s="4" t="s">
        <v>94</v>
      </c>
      <c r="D20" s="5" t="s">
        <v>114</v>
      </c>
      <c r="E20" s="5">
        <v>4</v>
      </c>
      <c r="F20" s="4"/>
      <c r="G20" s="14">
        <f>VLOOKUP(Tabela83[[#This Row],[Colunas1]],'[1]MATRIZ FUNCIONÁRIOS'!$D$5:$L$59,5)</f>
        <v>5279.34</v>
      </c>
      <c r="H20" s="11"/>
      <c r="I20" s="11">
        <f>'[1]MATRIZ FUNCIONÁRIOS'!$M$18</f>
        <v>105.5868</v>
      </c>
      <c r="J20" s="9">
        <v>45352</v>
      </c>
      <c r="L20" s="12"/>
      <c r="M20" s="13">
        <v>0.01</v>
      </c>
      <c r="N20" s="10"/>
      <c r="O20" s="17"/>
      <c r="Q20" s="17"/>
    </row>
    <row r="21" spans="1:17" x14ac:dyDescent="0.25">
      <c r="A21" s="2">
        <v>15</v>
      </c>
      <c r="B21" t="s">
        <v>76</v>
      </c>
      <c r="C21" s="4" t="s">
        <v>0</v>
      </c>
      <c r="D21" s="5" t="s">
        <v>118</v>
      </c>
      <c r="E21" s="5">
        <v>6</v>
      </c>
      <c r="F21" s="4" t="s">
        <v>22</v>
      </c>
      <c r="G21" s="14">
        <f>VLOOKUP(Tabela83[[#This Row],[Colunas1]],'[1]MATRIZ FUNCIONÁRIOS'!$D$5:$L$59,5)</f>
        <v>21245.39</v>
      </c>
      <c r="H21" s="11">
        <f>Tabela83[[#This Row],[Colunas8]]*L21</f>
        <v>28681.2765</v>
      </c>
      <c r="I21" s="11">
        <f>'[1]MATRIZ FUNCIONÁRIOS'!$M$19</f>
        <v>14977.999949999999</v>
      </c>
      <c r="J21" s="5" t="s">
        <v>30</v>
      </c>
      <c r="L21" s="12">
        <v>1.35</v>
      </c>
      <c r="M21" s="13">
        <v>0.28999999999999998</v>
      </c>
      <c r="N21" s="10"/>
      <c r="O21" s="17"/>
      <c r="Q21" s="17"/>
    </row>
    <row r="22" spans="1:17" x14ac:dyDescent="0.25">
      <c r="A22" s="2">
        <v>16</v>
      </c>
      <c r="B22" t="s">
        <v>60</v>
      </c>
      <c r="C22" s="4" t="s">
        <v>0</v>
      </c>
      <c r="D22" s="5" t="s">
        <v>117</v>
      </c>
      <c r="E22" s="5">
        <v>6</v>
      </c>
      <c r="F22" s="4"/>
      <c r="G22" s="14">
        <f>VLOOKUP(Tabela83[[#This Row],[Colunas1]],'[1]MATRIZ FUNCIONÁRIOS'!$D$5:$L$59,5)</f>
        <v>19233.18</v>
      </c>
      <c r="H22" s="11">
        <f>Tabela83[[#This Row],[Colunas8]]*L22</f>
        <v>3846.6360000000004</v>
      </c>
      <c r="I22" s="11">
        <f>'[1]MATRIZ FUNCIONÁRIOS'!$M$20</f>
        <v>7385.5411199999999</v>
      </c>
      <c r="J22" s="5" t="s">
        <v>31</v>
      </c>
      <c r="L22" s="12">
        <v>0.2</v>
      </c>
      <c r="M22" s="13">
        <v>0.32</v>
      </c>
      <c r="N22" s="10"/>
      <c r="O22" s="17"/>
      <c r="Q22" s="17"/>
    </row>
    <row r="23" spans="1:17" x14ac:dyDescent="0.25">
      <c r="A23" s="2">
        <v>17</v>
      </c>
      <c r="B23" t="s">
        <v>5</v>
      </c>
      <c r="C23" s="4" t="s">
        <v>65</v>
      </c>
      <c r="D23" s="5" t="s">
        <v>117</v>
      </c>
      <c r="E23" s="5">
        <v>2</v>
      </c>
      <c r="F23" s="4"/>
      <c r="G23" s="14">
        <f>VLOOKUP(Tabela83[[#This Row],[Colunas1]],'[1]MATRIZ FUNCIONÁRIOS'!$D$5:$L$59,5)</f>
        <v>9677.81</v>
      </c>
      <c r="H23" s="11">
        <v>0</v>
      </c>
      <c r="I23" s="11">
        <f>'[1]MATRIZ FUNCIONÁRIOS'!$M$21</f>
        <v>2709.7867999999999</v>
      </c>
      <c r="J23" s="5" t="s">
        <v>32</v>
      </c>
      <c r="L23" s="12"/>
      <c r="M23" s="13">
        <v>0.28000000000000003</v>
      </c>
      <c r="N23" s="10"/>
      <c r="O23" s="17"/>
      <c r="Q23" s="17"/>
    </row>
    <row r="24" spans="1:17" x14ac:dyDescent="0.25">
      <c r="A24" s="2">
        <v>18</v>
      </c>
      <c r="B24" t="s">
        <v>77</v>
      </c>
      <c r="C24" s="4" t="s">
        <v>65</v>
      </c>
      <c r="D24" s="5" t="s">
        <v>117</v>
      </c>
      <c r="E24" s="5">
        <v>2</v>
      </c>
      <c r="F24" s="4"/>
      <c r="G24" s="14">
        <f>VLOOKUP(Tabela83[[#This Row],[Colunas1]],'[1]MATRIZ FUNCIONÁRIOS'!$D$5:$L$59,5)</f>
        <v>9677.81</v>
      </c>
      <c r="H24" s="11">
        <v>0</v>
      </c>
      <c r="I24" s="11">
        <f>'[1]MATRIZ FUNCIONÁRIOS'!$M$22</f>
        <v>3387.2334999999998</v>
      </c>
      <c r="J24" s="5" t="s">
        <v>33</v>
      </c>
      <c r="L24" s="12"/>
      <c r="M24" s="13">
        <v>0.35</v>
      </c>
      <c r="N24" s="10"/>
      <c r="O24" s="17"/>
      <c r="Q24" s="17"/>
    </row>
    <row r="25" spans="1:17" x14ac:dyDescent="0.25">
      <c r="A25" s="2">
        <v>19</v>
      </c>
      <c r="B25" t="s">
        <v>53</v>
      </c>
      <c r="C25" s="4" t="s">
        <v>68</v>
      </c>
      <c r="D25" s="5" t="s">
        <v>115</v>
      </c>
      <c r="E25" s="5">
        <v>3</v>
      </c>
      <c r="F25" s="4"/>
      <c r="G25" s="14">
        <f>VLOOKUP(Tabela83[[#This Row],[Colunas1]],'[1]MATRIZ FUNCIONÁRIOS'!$D$5:$L$59,5)</f>
        <v>11858</v>
      </c>
      <c r="H25" s="11">
        <v>0</v>
      </c>
      <c r="I25" s="11">
        <f>'[1]MATRIZ FUNCIONÁRIOS'!$M$23</f>
        <v>1422.96</v>
      </c>
      <c r="J25" s="9">
        <v>41730</v>
      </c>
      <c r="L25" s="12"/>
      <c r="M25" s="13">
        <v>0.12</v>
      </c>
      <c r="N25" s="10"/>
      <c r="O25" s="17"/>
      <c r="Q25" s="17"/>
    </row>
    <row r="26" spans="1:17" x14ac:dyDescent="0.25">
      <c r="A26" s="2">
        <v>20</v>
      </c>
      <c r="B26" t="s">
        <v>6</v>
      </c>
      <c r="C26" s="4" t="s">
        <v>69</v>
      </c>
      <c r="D26" s="5" t="s">
        <v>115</v>
      </c>
      <c r="E26" s="5">
        <v>5</v>
      </c>
      <c r="F26" s="4"/>
      <c r="G26" s="14">
        <f>VLOOKUP(Tabela83[[#This Row],[Colunas1]],'[1]MATRIZ FUNCIONÁRIOS'!$D$5:$L$59,5)</f>
        <v>8603.56</v>
      </c>
      <c r="H26" s="11">
        <v>0</v>
      </c>
      <c r="I26" s="11">
        <f>'[1]MATRIZ FUNCIONÁRIOS'!$M$24</f>
        <v>3011.2459999999996</v>
      </c>
      <c r="J26" s="5" t="s">
        <v>34</v>
      </c>
      <c r="L26" s="12"/>
      <c r="M26" s="13">
        <v>0.35</v>
      </c>
      <c r="N26" s="10"/>
      <c r="O26" s="17"/>
      <c r="Q26" s="17"/>
    </row>
    <row r="27" spans="1:17" x14ac:dyDescent="0.25">
      <c r="A27" s="2">
        <v>21</v>
      </c>
      <c r="B27" t="s">
        <v>86</v>
      </c>
      <c r="C27" s="4" t="s">
        <v>19</v>
      </c>
      <c r="D27" s="5" t="s">
        <v>113</v>
      </c>
      <c r="E27" s="5">
        <v>4</v>
      </c>
      <c r="F27" s="4"/>
      <c r="G27" s="14">
        <f>VLOOKUP(Tabela83[[#This Row],[Colunas1]],'[1]MATRIZ FUNCIONÁRIOS'!$D$5:$L$59,5)</f>
        <v>8250.83</v>
      </c>
      <c r="H27" s="11">
        <v>0</v>
      </c>
      <c r="I27" s="11">
        <f>'[1]MATRIZ FUNCIONÁRIOS'!$M$25</f>
        <v>660.06640000000004</v>
      </c>
      <c r="J27" s="9">
        <v>43222</v>
      </c>
      <c r="L27" s="12"/>
      <c r="M27" s="13">
        <v>0.08</v>
      </c>
      <c r="N27" s="10"/>
      <c r="O27" s="17"/>
      <c r="Q27" s="17"/>
    </row>
    <row r="28" spans="1:17" x14ac:dyDescent="0.25">
      <c r="A28" s="2">
        <v>22</v>
      </c>
      <c r="B28" t="s">
        <v>128</v>
      </c>
      <c r="C28" s="4" t="s">
        <v>129</v>
      </c>
      <c r="D28" s="5" t="s">
        <v>114</v>
      </c>
      <c r="E28" s="5">
        <v>1</v>
      </c>
      <c r="F28" s="15"/>
      <c r="G28" s="14">
        <f>VLOOKUP(Tabela83[[#This Row],[Colunas1]],'[1]MATRIZ FUNCIONÁRIOS'!$D$5:$L$59,5)</f>
        <v>3913.2</v>
      </c>
      <c r="H28" s="11"/>
      <c r="I28" s="11">
        <f>'[1]MATRIZ FUNCIONÁRIOS'!$M$26</f>
        <v>0</v>
      </c>
      <c r="J28" s="9">
        <v>46118</v>
      </c>
      <c r="L28" s="12"/>
      <c r="M28" s="13"/>
      <c r="N28" s="10"/>
      <c r="O28" s="17"/>
      <c r="Q28" s="17"/>
    </row>
    <row r="29" spans="1:17" x14ac:dyDescent="0.25">
      <c r="A29" s="2">
        <v>23</v>
      </c>
      <c r="B29" t="s">
        <v>78</v>
      </c>
      <c r="C29" s="4" t="s">
        <v>66</v>
      </c>
      <c r="D29" s="5" t="s">
        <v>115</v>
      </c>
      <c r="E29" s="5">
        <v>7</v>
      </c>
      <c r="F29" s="4"/>
      <c r="G29" s="14">
        <f>VLOOKUP(Tabela83[[#This Row],[Colunas1]],'[1]MATRIZ FUNCIONÁRIOS'!$D$5:$L$59,5)</f>
        <v>4139.51</v>
      </c>
      <c r="H29" s="11">
        <v>0</v>
      </c>
      <c r="I29" s="11">
        <f>'[1]MATRIZ FUNCIONÁRIOS'!$M$27</f>
        <v>1076.2726</v>
      </c>
      <c r="J29" s="5" t="s">
        <v>35</v>
      </c>
      <c r="L29" s="12"/>
      <c r="M29" s="13">
        <v>0.26</v>
      </c>
      <c r="N29" s="10"/>
      <c r="O29" s="17"/>
      <c r="Q29" s="17"/>
    </row>
    <row r="30" spans="1:17" x14ac:dyDescent="0.25">
      <c r="A30" s="2">
        <v>24</v>
      </c>
      <c r="B30" t="s">
        <v>120</v>
      </c>
      <c r="C30" s="4" t="s">
        <v>82</v>
      </c>
      <c r="D30" s="5" t="s">
        <v>114</v>
      </c>
      <c r="E30" s="5">
        <v>5</v>
      </c>
      <c r="F30" s="15"/>
      <c r="G30" s="14">
        <f>VLOOKUP(Tabela83[[#This Row],[Colunas1]],'[1]MATRIZ FUNCIONÁRIOS'!$D$5:$L$59,5)</f>
        <v>5332.14</v>
      </c>
      <c r="H30" s="11">
        <v>0</v>
      </c>
      <c r="I30" s="11">
        <f>'[1]MATRIZ FUNCIONÁRIOS'!$M$28</f>
        <v>106.64280000000001</v>
      </c>
      <c r="J30" s="9">
        <v>45414</v>
      </c>
      <c r="L30" s="12"/>
      <c r="M30" s="13">
        <v>0.02</v>
      </c>
      <c r="N30" s="10"/>
      <c r="O30" s="17"/>
      <c r="Q30" s="17"/>
    </row>
    <row r="31" spans="1:17" x14ac:dyDescent="0.25">
      <c r="A31" s="2">
        <v>25</v>
      </c>
      <c r="B31" t="s">
        <v>121</v>
      </c>
      <c r="C31" s="4" t="s">
        <v>82</v>
      </c>
      <c r="D31" s="5" t="s">
        <v>114</v>
      </c>
      <c r="E31" s="5">
        <v>3</v>
      </c>
      <c r="F31" s="15"/>
      <c r="G31" s="14">
        <f>VLOOKUP(Tabela83[[#This Row],[Colunas1]],'[1]MATRIZ FUNCIONÁRIOS'!$D$5:$L$59,5)</f>
        <v>5227.07</v>
      </c>
      <c r="H31" s="11">
        <v>500</v>
      </c>
      <c r="I31" s="11">
        <f>'[1]MATRIZ FUNCIONÁRIOS'!$M$29</f>
        <v>114.5414</v>
      </c>
      <c r="J31" s="9">
        <v>45474</v>
      </c>
      <c r="L31" s="12"/>
      <c r="M31" s="13">
        <v>0.01</v>
      </c>
      <c r="N31" s="10"/>
      <c r="O31" s="17"/>
      <c r="Q31" s="17"/>
    </row>
    <row r="32" spans="1:17" x14ac:dyDescent="0.25">
      <c r="A32" s="2">
        <v>26</v>
      </c>
      <c r="B32" t="s">
        <v>7</v>
      </c>
      <c r="C32" s="4" t="s">
        <v>67</v>
      </c>
      <c r="D32" s="5" t="s">
        <v>119</v>
      </c>
      <c r="E32" s="5">
        <v>3</v>
      </c>
      <c r="F32" s="4"/>
      <c r="G32" s="14">
        <f>VLOOKUP(Tabela83[[#This Row],[Colunas1]],'[1]MATRIZ FUNCIONÁRIOS'!$D$5:$L$59,5)</f>
        <v>9461.2099999999991</v>
      </c>
      <c r="H32" s="11">
        <f>Tabela83[[#This Row],[Colunas8]]*L32</f>
        <v>1892.242</v>
      </c>
      <c r="I32" s="11">
        <f>'[1]MATRIZ FUNCIONÁRIOS'!$M$30</f>
        <v>1930.0868399999997</v>
      </c>
      <c r="J32" s="5" t="s">
        <v>36</v>
      </c>
      <c r="L32" s="12">
        <v>0.2</v>
      </c>
      <c r="M32" s="13">
        <v>0.17</v>
      </c>
      <c r="N32" s="10"/>
      <c r="O32" s="17"/>
      <c r="Q32" s="17"/>
    </row>
    <row r="33" spans="1:17" x14ac:dyDescent="0.25">
      <c r="A33" s="2">
        <v>27</v>
      </c>
      <c r="B33" t="s">
        <v>8</v>
      </c>
      <c r="C33" s="4" t="s">
        <v>0</v>
      </c>
      <c r="D33" s="5" t="s">
        <v>117</v>
      </c>
      <c r="E33" s="5">
        <v>9</v>
      </c>
      <c r="F33" s="4"/>
      <c r="G33" s="14">
        <f>VLOOKUP(Tabela83[[#This Row],[Colunas1]],'[1]MATRIZ FUNCIONÁRIOS'!$D$5:$L$59,5)</f>
        <v>19815.96</v>
      </c>
      <c r="H33" s="11">
        <f>Tabela83[[#This Row],[Colunas8]]*L33</f>
        <v>3963.192</v>
      </c>
      <c r="I33" s="11">
        <f>'[1]MATRIZ FUNCIONÁRIOS'!$M$31</f>
        <v>7133.7455999999993</v>
      </c>
      <c r="J33" s="5" t="s">
        <v>30</v>
      </c>
      <c r="L33" s="12">
        <v>0.2</v>
      </c>
      <c r="M33" s="13">
        <v>0.28999999999999998</v>
      </c>
      <c r="N33" s="10"/>
      <c r="O33" s="17"/>
      <c r="Q33" s="17"/>
    </row>
    <row r="34" spans="1:17" x14ac:dyDescent="0.25">
      <c r="A34" s="2">
        <v>28</v>
      </c>
      <c r="B34" t="s">
        <v>87</v>
      </c>
      <c r="C34" s="4" t="s">
        <v>67</v>
      </c>
      <c r="D34" s="5" t="s">
        <v>115</v>
      </c>
      <c r="E34" s="5">
        <v>5</v>
      </c>
      <c r="F34" s="4"/>
      <c r="G34" s="14">
        <f>VLOOKUP(Tabela83[[#This Row],[Colunas1]],'[1]MATRIZ FUNCIONÁRIOS'!$D$5:$L$59,5)</f>
        <v>8737.27</v>
      </c>
      <c r="H34" s="11">
        <f>Tabela83[[#This Row],[Colunas8]]*L34</f>
        <v>1747.4540000000002</v>
      </c>
      <c r="I34" s="11">
        <f>'[1]MATRIZ FUNCIONÁRIOS'!$M$32</f>
        <v>1677.55584</v>
      </c>
      <c r="J34" s="5" t="s">
        <v>37</v>
      </c>
      <c r="L34" s="12">
        <v>0.2</v>
      </c>
      <c r="M34" s="13">
        <v>0.16</v>
      </c>
      <c r="N34" s="10"/>
      <c r="O34" s="17"/>
      <c r="Q34" s="17"/>
    </row>
    <row r="35" spans="1:17" x14ac:dyDescent="0.25">
      <c r="A35" s="2">
        <v>29</v>
      </c>
      <c r="B35" t="s">
        <v>52</v>
      </c>
      <c r="C35" s="4" t="s">
        <v>67</v>
      </c>
      <c r="D35" s="5" t="s">
        <v>115</v>
      </c>
      <c r="E35" s="5">
        <v>2</v>
      </c>
      <c r="F35" s="4"/>
      <c r="G35" s="14">
        <f>VLOOKUP(Tabela83[[#This Row],[Colunas1]],'[1]MATRIZ FUNCIONÁRIOS'!$D$5:$L$59,5)</f>
        <v>8480.31</v>
      </c>
      <c r="H35" s="11">
        <f>Tabela83[[#This Row],[Colunas8]]*L35+500</f>
        <v>2196.0619999999999</v>
      </c>
      <c r="I35" s="11">
        <f>'[1]MATRIZ FUNCIONÁRIOS'!$M$33</f>
        <v>1281.16464</v>
      </c>
      <c r="J35" s="9">
        <v>41652</v>
      </c>
      <c r="L35" s="12">
        <v>0.2</v>
      </c>
      <c r="M35" s="13">
        <v>0.12</v>
      </c>
      <c r="N35" s="10"/>
      <c r="O35" s="17"/>
      <c r="Q35" s="17"/>
    </row>
    <row r="36" spans="1:17" x14ac:dyDescent="0.25">
      <c r="A36" s="2">
        <v>30</v>
      </c>
      <c r="B36" t="s">
        <v>123</v>
      </c>
      <c r="C36" s="4" t="s">
        <v>67</v>
      </c>
      <c r="D36" s="5" t="s">
        <v>114</v>
      </c>
      <c r="E36" s="5">
        <v>1</v>
      </c>
      <c r="F36" s="15"/>
      <c r="G36" s="14">
        <f>VLOOKUP(Tabela83[[#This Row],[Colunas1]],'[1]MATRIZ FUNCIONÁRIOS'!$D$5:$L$59,5)</f>
        <v>6881.18</v>
      </c>
      <c r="H36" s="11">
        <f>Tabela83[[#This Row],[Colunas8]]*L36</f>
        <v>1376.2360000000001</v>
      </c>
      <c r="I36" s="11">
        <f>'[1]MATRIZ FUNCIONÁRIOS'!$M$34</f>
        <v>82.574160000000006</v>
      </c>
      <c r="J36" s="9">
        <v>45810</v>
      </c>
      <c r="L36" s="12">
        <v>0.2</v>
      </c>
      <c r="M36" s="13">
        <v>0</v>
      </c>
      <c r="N36" s="10"/>
      <c r="O36" s="17"/>
      <c r="Q36" s="17"/>
    </row>
    <row r="37" spans="1:17" x14ac:dyDescent="0.25">
      <c r="A37" s="2">
        <v>31</v>
      </c>
      <c r="B37" t="s">
        <v>84</v>
      </c>
      <c r="C37" s="4" t="s">
        <v>65</v>
      </c>
      <c r="D37" s="5" t="s">
        <v>113</v>
      </c>
      <c r="E37" s="5">
        <v>1</v>
      </c>
      <c r="F37" s="4"/>
      <c r="G37" s="14">
        <f>VLOOKUP(Tabela83[[#This Row],[Colunas1]],'[1]MATRIZ FUNCIONÁRIOS'!$D$5:$L$59,5)</f>
        <v>4322.6099999999997</v>
      </c>
      <c r="H37" s="11">
        <v>0</v>
      </c>
      <c r="I37" s="11">
        <f>'[1]MATRIZ FUNCIONÁRIOS'!$M$35</f>
        <v>345.80879999999996</v>
      </c>
      <c r="J37" s="9">
        <v>43045</v>
      </c>
      <c r="L37" s="12"/>
      <c r="M37" s="13">
        <v>0.08</v>
      </c>
      <c r="N37" s="10"/>
      <c r="O37" s="17"/>
      <c r="Q37" s="17"/>
    </row>
    <row r="38" spans="1:17" x14ac:dyDescent="0.25">
      <c r="A38" s="2">
        <v>32</v>
      </c>
      <c r="B38" t="s">
        <v>79</v>
      </c>
      <c r="C38" s="4" t="s">
        <v>65</v>
      </c>
      <c r="D38" s="5" t="s">
        <v>119</v>
      </c>
      <c r="E38" s="5">
        <v>9</v>
      </c>
      <c r="F38" s="4"/>
      <c r="G38" s="14">
        <f>VLOOKUP(Tabela83[[#This Row],[Colunas1]],'[1]MATRIZ FUNCIONÁRIOS'!$D$5:$L$59,5)</f>
        <v>5711.42</v>
      </c>
      <c r="H38" s="11">
        <v>500</v>
      </c>
      <c r="I38" s="11">
        <f>'[1]MATRIZ FUNCIONÁRIOS'!$M$36</f>
        <v>1055.9413999999999</v>
      </c>
      <c r="J38" s="5" t="s">
        <v>38</v>
      </c>
      <c r="L38" s="12"/>
      <c r="M38" s="13">
        <v>0.17</v>
      </c>
      <c r="N38" s="10"/>
      <c r="O38" s="17"/>
      <c r="Q38" s="17"/>
    </row>
    <row r="39" spans="1:17" x14ac:dyDescent="0.25">
      <c r="A39" s="2">
        <v>33</v>
      </c>
      <c r="B39" t="s">
        <v>9</v>
      </c>
      <c r="C39" s="4" t="s">
        <v>0</v>
      </c>
      <c r="D39" s="5" t="s">
        <v>118</v>
      </c>
      <c r="E39" s="5">
        <v>1</v>
      </c>
      <c r="F39" s="4"/>
      <c r="G39" s="14">
        <f>VLOOKUP(Tabela83[[#This Row],[Colunas1]],'[1]MATRIZ FUNCIONÁRIOS'!$D$5:$L$59,5)</f>
        <v>20214.259999999998</v>
      </c>
      <c r="H39" s="11">
        <f>Tabela83[[#This Row],[Colunas8]]*L39</f>
        <v>4042.8519999999999</v>
      </c>
      <c r="I39" s="11">
        <f>'[1]MATRIZ FUNCIONÁRIOS'!$M$37</f>
        <v>7519.7047199999997</v>
      </c>
      <c r="J39" s="5" t="s">
        <v>39</v>
      </c>
      <c r="L39" s="12">
        <v>0.2</v>
      </c>
      <c r="M39" s="13">
        <v>0.31</v>
      </c>
      <c r="N39" s="10"/>
      <c r="O39" s="17"/>
      <c r="Q39" s="17"/>
    </row>
    <row r="40" spans="1:17" x14ac:dyDescent="0.25">
      <c r="A40" s="2">
        <v>34</v>
      </c>
      <c r="B40" t="s">
        <v>104</v>
      </c>
      <c r="C40" s="4" t="s">
        <v>94</v>
      </c>
      <c r="D40" s="5" t="s">
        <v>114</v>
      </c>
      <c r="E40" s="5">
        <v>9</v>
      </c>
      <c r="F40" s="4"/>
      <c r="G40" s="14">
        <f>VLOOKUP(Tabela83[[#This Row],[Colunas1]],'[1]MATRIZ FUNCIONÁRIOS'!$D$5:$L$59,5)</f>
        <v>5548.64</v>
      </c>
      <c r="H40" s="11">
        <v>500</v>
      </c>
      <c r="I40" s="11">
        <f>'[1]MATRIZ FUNCIONÁRIOS'!$M$38</f>
        <v>181.45920000000001</v>
      </c>
      <c r="J40" s="9">
        <v>44958</v>
      </c>
      <c r="L40" s="12"/>
      <c r="M40" s="13">
        <v>0.03</v>
      </c>
      <c r="N40" s="10"/>
      <c r="O40" s="17"/>
      <c r="Q40" s="17"/>
    </row>
    <row r="41" spans="1:17" x14ac:dyDescent="0.25">
      <c r="A41" s="2">
        <v>35</v>
      </c>
      <c r="B41" t="s">
        <v>80</v>
      </c>
      <c r="C41" s="4" t="s">
        <v>65</v>
      </c>
      <c r="D41" s="5" t="s">
        <v>131</v>
      </c>
      <c r="E41" s="5">
        <v>6</v>
      </c>
      <c r="F41" s="4" t="s">
        <v>127</v>
      </c>
      <c r="G41" s="14">
        <f>VLOOKUP(Tabela83[[#This Row],[Colunas1]],'[1]MATRIZ FUNCIONÁRIOS'!$D$5:$L$59,5)</f>
        <v>6764.06</v>
      </c>
      <c r="H41" s="11">
        <f>Tabela83[[#This Row],[Colunas8]]*L41</f>
        <v>676.40600000000006</v>
      </c>
      <c r="I41" s="11">
        <f>'[1]MATRIZ FUNCIONÁRIOS'!$M$39</f>
        <v>1934.52116</v>
      </c>
      <c r="J41" s="5" t="s">
        <v>40</v>
      </c>
      <c r="L41" s="12">
        <v>0.1</v>
      </c>
      <c r="M41" s="13">
        <v>0.26</v>
      </c>
      <c r="N41" s="10"/>
      <c r="O41" s="17"/>
      <c r="Q41" s="17"/>
    </row>
    <row r="42" spans="1:17" x14ac:dyDescent="0.25">
      <c r="A42" s="2">
        <v>36</v>
      </c>
      <c r="B42" t="s">
        <v>10</v>
      </c>
      <c r="C42" s="4" t="s">
        <v>68</v>
      </c>
      <c r="D42" s="5" t="s">
        <v>119</v>
      </c>
      <c r="E42" s="5">
        <v>8</v>
      </c>
      <c r="F42" s="4"/>
      <c r="G42" s="14">
        <f>VLOOKUP(Tabela83[[#This Row],[Colunas1]],'[1]MATRIZ FUNCIONÁRIOS'!$D$5:$L$59,5)</f>
        <v>13766.77</v>
      </c>
      <c r="H42" s="11">
        <v>0</v>
      </c>
      <c r="I42" s="11">
        <f>'[1]MATRIZ FUNCIONÁRIOS'!$M$40</f>
        <v>2615.6862999999998</v>
      </c>
      <c r="J42" s="5" t="s">
        <v>28</v>
      </c>
      <c r="L42" s="12"/>
      <c r="M42" s="13">
        <v>0.19</v>
      </c>
      <c r="N42" s="10"/>
      <c r="O42" s="17"/>
      <c r="Q42" s="17"/>
    </row>
    <row r="43" spans="1:17" x14ac:dyDescent="0.25">
      <c r="A43" s="2">
        <v>37</v>
      </c>
      <c r="B43" t="s">
        <v>11</v>
      </c>
      <c r="C43" s="4" t="s">
        <v>70</v>
      </c>
      <c r="D43" s="5" t="s">
        <v>131</v>
      </c>
      <c r="E43" s="5">
        <v>10</v>
      </c>
      <c r="F43" s="4" t="s">
        <v>91</v>
      </c>
      <c r="G43" s="14">
        <f>VLOOKUP(Tabela83[[#This Row],[Colunas1]],'[1]MATRIZ FUNCIONÁRIOS'!$D$5:$L$59,5)</f>
        <v>9607.36</v>
      </c>
      <c r="H43" s="11">
        <v>7897.03</v>
      </c>
      <c r="I43" s="11">
        <f>'[1]MATRIZ FUNCIONÁRIOS'!$M$41</f>
        <v>5251.3163001552002</v>
      </c>
      <c r="J43" s="5" t="s">
        <v>41</v>
      </c>
      <c r="L43" s="12"/>
      <c r="M43" s="13">
        <v>0.28999999999999998</v>
      </c>
      <c r="N43" s="10"/>
      <c r="O43" s="17"/>
      <c r="Q43" s="17"/>
    </row>
    <row r="44" spans="1:17" x14ac:dyDescent="0.25">
      <c r="A44" s="2">
        <v>38</v>
      </c>
      <c r="B44" t="s">
        <v>12</v>
      </c>
      <c r="C44" s="4" t="s">
        <v>67</v>
      </c>
      <c r="D44" s="5" t="s">
        <v>115</v>
      </c>
      <c r="E44" s="5">
        <v>10</v>
      </c>
      <c r="F44" s="4"/>
      <c r="G44" s="14">
        <f>VLOOKUP(Tabela83[[#This Row],[Colunas1]],'[1]MATRIZ FUNCIONÁRIOS'!$D$5:$L$59,5)</f>
        <v>9182.9599999999991</v>
      </c>
      <c r="H44" s="11">
        <f>Tabela83[[#This Row],[Colunas8]]*L44</f>
        <v>1836.5919999999999</v>
      </c>
      <c r="I44" s="11">
        <f>'[1]MATRIZ FUNCIONÁRIOS'!$M$42</f>
        <v>2093.71488</v>
      </c>
      <c r="J44" s="5" t="s">
        <v>42</v>
      </c>
      <c r="L44" s="12">
        <v>0.2</v>
      </c>
      <c r="M44" s="13">
        <v>0.19</v>
      </c>
      <c r="N44" s="10"/>
      <c r="O44" s="17"/>
      <c r="Q44" s="17"/>
    </row>
    <row r="45" spans="1:17" x14ac:dyDescent="0.25">
      <c r="A45" s="2">
        <v>39</v>
      </c>
      <c r="B45" t="s">
        <v>108</v>
      </c>
      <c r="C45" s="4" t="s">
        <v>65</v>
      </c>
      <c r="D45" s="5" t="s">
        <v>114</v>
      </c>
      <c r="E45" s="5">
        <v>5</v>
      </c>
      <c r="F45" s="4"/>
      <c r="G45" s="14">
        <f>VLOOKUP(Tabela83[[#This Row],[Colunas1]],'[1]MATRIZ FUNCIONÁRIOS'!$D$5:$L$59,5)</f>
        <v>4072.09</v>
      </c>
      <c r="H45" s="11">
        <v>0</v>
      </c>
      <c r="I45" s="11">
        <f>'[1]MATRIZ FUNCIONÁRIOS'!$M$43</f>
        <v>122.1627</v>
      </c>
      <c r="J45" s="9">
        <v>44958</v>
      </c>
      <c r="L45" s="12"/>
      <c r="M45" s="13">
        <v>0.03</v>
      </c>
      <c r="N45" s="10"/>
      <c r="O45" s="17"/>
      <c r="Q45" s="17"/>
    </row>
    <row r="46" spans="1:17" x14ac:dyDescent="0.25">
      <c r="A46" s="2">
        <v>40</v>
      </c>
      <c r="B46" t="s">
        <v>97</v>
      </c>
      <c r="C46" s="4" t="s">
        <v>71</v>
      </c>
      <c r="D46" s="5" t="s">
        <v>132</v>
      </c>
      <c r="E46" s="5">
        <v>6</v>
      </c>
      <c r="F46" s="4" t="s">
        <v>88</v>
      </c>
      <c r="G46" s="14">
        <f>VLOOKUP(Tabela83[[#This Row],[Colunas1]],'[1]MATRIZ FUNCIONÁRIOS'!$D$5:$L$59,5)</f>
        <v>9766.36</v>
      </c>
      <c r="H46" s="11">
        <f>Tabela83[[#This Row],[Colunas8]]*L46</f>
        <v>1953.2720000000002</v>
      </c>
      <c r="I46" s="11">
        <f>'[1]MATRIZ FUNCIONÁRIOS'!$M$44</f>
        <v>3867.4785600000005</v>
      </c>
      <c r="J46" s="5" t="s">
        <v>43</v>
      </c>
      <c r="L46" s="12">
        <v>0.2</v>
      </c>
      <c r="M46" s="13">
        <v>0.33</v>
      </c>
      <c r="N46" s="10"/>
      <c r="O46" s="17"/>
      <c r="Q46" s="17"/>
    </row>
    <row r="47" spans="1:17" x14ac:dyDescent="0.25">
      <c r="A47" s="2">
        <v>41</v>
      </c>
      <c r="B47" t="s">
        <v>81</v>
      </c>
      <c r="C47" s="4" t="s">
        <v>67</v>
      </c>
      <c r="D47" s="5" t="s">
        <v>115</v>
      </c>
      <c r="E47" s="5">
        <v>8</v>
      </c>
      <c r="F47" s="4"/>
      <c r="G47" s="14">
        <f>VLOOKUP(Tabela83[[#This Row],[Colunas1]],'[1]MATRIZ FUNCIONÁRIOS'!$D$5:$L$59,5)</f>
        <v>9002.02</v>
      </c>
      <c r="H47" s="11">
        <f>Tabela83[[#This Row],[Colunas8]]*L47</f>
        <v>1800.4040000000002</v>
      </c>
      <c r="I47" s="11">
        <f>'[1]MATRIZ FUNCIONÁRIOS'!$M$45</f>
        <v>1728.3878400000001</v>
      </c>
      <c r="J47" s="5" t="s">
        <v>44</v>
      </c>
      <c r="L47" s="12">
        <v>0.2</v>
      </c>
      <c r="M47" s="13">
        <v>0.16</v>
      </c>
      <c r="N47" s="10"/>
      <c r="O47" s="17"/>
      <c r="Q47" s="17"/>
    </row>
    <row r="48" spans="1:17" x14ac:dyDescent="0.25">
      <c r="A48" s="2">
        <v>42</v>
      </c>
      <c r="B48" t="s">
        <v>135</v>
      </c>
      <c r="C48" s="4" t="s">
        <v>73</v>
      </c>
      <c r="D48" s="5" t="s">
        <v>114</v>
      </c>
      <c r="E48" s="5">
        <v>1</v>
      </c>
      <c r="F48" s="15"/>
      <c r="G48" s="14">
        <v>6881.18</v>
      </c>
      <c r="H48" s="11">
        <v>0</v>
      </c>
      <c r="I48" s="11">
        <f>(Tabela83[[#This Row],[Colunas8]]+Tabela83[[#This Row],[Colunas9]])*M48</f>
        <v>0</v>
      </c>
      <c r="J48" s="9">
        <v>46216</v>
      </c>
      <c r="L48" s="12">
        <v>0.2</v>
      </c>
      <c r="M48" s="13"/>
      <c r="N48" s="10"/>
      <c r="O48" s="17"/>
      <c r="Q48" s="17"/>
    </row>
    <row r="49" spans="1:17" x14ac:dyDescent="0.25">
      <c r="A49" s="2">
        <v>43</v>
      </c>
      <c r="B49" t="s">
        <v>126</v>
      </c>
      <c r="C49" s="4" t="s">
        <v>67</v>
      </c>
      <c r="D49" s="5" t="s">
        <v>114</v>
      </c>
      <c r="E49" s="5">
        <v>1</v>
      </c>
      <c r="F49" s="15"/>
      <c r="G49" s="14">
        <f>VLOOKUP(Tabela83[[#This Row],[Colunas1]],'[1]MATRIZ FUNCIONÁRIOS'!$D$5:$L$59,5)</f>
        <v>6881.18</v>
      </c>
      <c r="H49" s="11">
        <f>Tabela83[[#This Row],[Colunas8]]*L48</f>
        <v>1376.2360000000001</v>
      </c>
      <c r="I49" s="11">
        <f>'[1]MATRIZ FUNCIONÁRIOS'!$M$46</f>
        <v>0</v>
      </c>
      <c r="J49" s="9">
        <v>46062</v>
      </c>
      <c r="L49" s="12">
        <v>0.4</v>
      </c>
      <c r="M49" s="13">
        <v>0.17</v>
      </c>
      <c r="N49" s="10"/>
      <c r="O49" s="17"/>
      <c r="Q49" s="17"/>
    </row>
    <row r="50" spans="1:17" x14ac:dyDescent="0.25">
      <c r="A50" s="2">
        <v>44</v>
      </c>
      <c r="B50" t="s">
        <v>13</v>
      </c>
      <c r="C50" s="4" t="s">
        <v>67</v>
      </c>
      <c r="D50" s="5" t="s">
        <v>115</v>
      </c>
      <c r="E50" s="5">
        <v>7</v>
      </c>
      <c r="F50" s="4" t="s">
        <v>96</v>
      </c>
      <c r="G50" s="14">
        <f>VLOOKUP(Tabela83[[#This Row],[Colunas1]],'[1]MATRIZ FUNCIONÁRIOS'!$D$5:$L$59,5)</f>
        <v>8912.89</v>
      </c>
      <c r="H50" s="11">
        <f>Tabela83[[#This Row],[Colunas8]]*L49</f>
        <v>3565.1559999999999</v>
      </c>
      <c r="I50" s="11">
        <f>'[1]MATRIZ FUNCIONÁRIOS'!$M$48</f>
        <v>2121.2678199999996</v>
      </c>
      <c r="J50" s="5" t="s">
        <v>36</v>
      </c>
      <c r="L50" s="12"/>
      <c r="M50" s="13"/>
      <c r="N50" s="10"/>
      <c r="O50" s="17"/>
      <c r="Q50" s="17"/>
    </row>
    <row r="51" spans="1:17" x14ac:dyDescent="0.25">
      <c r="A51" s="2">
        <v>45</v>
      </c>
      <c r="B51" t="s">
        <v>130</v>
      </c>
      <c r="C51" s="4" t="s">
        <v>72</v>
      </c>
      <c r="D51" s="5" t="s">
        <v>114</v>
      </c>
      <c r="E51" s="5">
        <v>1</v>
      </c>
      <c r="F51" s="15"/>
      <c r="G51" s="14">
        <f>VLOOKUP(Tabela83[[#This Row],[Colunas1]],'[1]MATRIZ FUNCIONÁRIOS'!$D$5:$L$59,5)</f>
        <v>7183.89</v>
      </c>
      <c r="H51" s="11"/>
      <c r="I51" s="11">
        <f>'[1]MATRIZ FUNCIONÁRIOS'!$M$49</f>
        <v>0</v>
      </c>
      <c r="J51" s="9">
        <v>46118</v>
      </c>
      <c r="L51" s="12"/>
      <c r="M51" s="13"/>
      <c r="N51" s="10"/>
      <c r="O51" s="17"/>
      <c r="Q51" s="17"/>
    </row>
    <row r="52" spans="1:17" x14ac:dyDescent="0.25">
      <c r="A52" s="2">
        <v>46</v>
      </c>
      <c r="B52" t="s">
        <v>125</v>
      </c>
      <c r="C52" s="4" t="s">
        <v>65</v>
      </c>
      <c r="D52" s="5" t="s">
        <v>114</v>
      </c>
      <c r="E52" s="5">
        <v>1</v>
      </c>
      <c r="F52" s="15"/>
      <c r="G52" s="14">
        <f>VLOOKUP(Tabela83[[#This Row],[Colunas1]],'[1]MATRIZ FUNCIONÁRIOS'!$D$5:$L$59,5)</f>
        <v>3913.2</v>
      </c>
      <c r="H52" s="11"/>
      <c r="I52" s="11">
        <f>'[1]MATRIZ FUNCIONÁRIOS'!$M$50</f>
        <v>0</v>
      </c>
      <c r="J52" s="9">
        <v>46056</v>
      </c>
      <c r="L52" s="12"/>
      <c r="M52" s="13">
        <v>0.13</v>
      </c>
      <c r="N52" s="10"/>
      <c r="O52" s="17"/>
      <c r="Q52" s="17"/>
    </row>
    <row r="53" spans="1:17" x14ac:dyDescent="0.25">
      <c r="A53" s="2">
        <v>47</v>
      </c>
      <c r="B53" t="s">
        <v>14</v>
      </c>
      <c r="C53" s="4" t="s">
        <v>72</v>
      </c>
      <c r="D53" s="5" t="s">
        <v>115</v>
      </c>
      <c r="E53" s="5">
        <v>6</v>
      </c>
      <c r="F53" s="4" t="s">
        <v>111</v>
      </c>
      <c r="G53" s="14">
        <f>VLOOKUP(Tabela83[[#This Row],[Colunas1]],'[1]MATRIZ FUNCIONÁRIOS'!$D$5:$L$59,5)</f>
        <v>9212.85</v>
      </c>
      <c r="H53" s="19">
        <f>'[1]MATRIZ FUNCIONÁRIOS'!$K$51</f>
        <v>1842.5700000000002</v>
      </c>
      <c r="I53" s="11">
        <f>'[1]MATRIZ FUNCIONÁRIOS'!$M$51</f>
        <v>1437.2046</v>
      </c>
      <c r="J53" s="5" t="s">
        <v>45</v>
      </c>
      <c r="L53" s="12"/>
      <c r="M53" s="13">
        <v>0.08</v>
      </c>
      <c r="N53" s="10"/>
      <c r="O53" s="17"/>
      <c r="Q53" s="17"/>
    </row>
    <row r="54" spans="1:17" x14ac:dyDescent="0.25">
      <c r="A54" s="2">
        <v>48</v>
      </c>
      <c r="B54" t="s">
        <v>83</v>
      </c>
      <c r="C54" s="4" t="s">
        <v>65</v>
      </c>
      <c r="D54" s="5" t="s">
        <v>113</v>
      </c>
      <c r="E54" s="5">
        <v>1</v>
      </c>
      <c r="F54" s="4"/>
      <c r="G54" s="14">
        <f>VLOOKUP(Tabela83[[#This Row],[Colunas1]],'[1]MATRIZ FUNCIONÁRIOS'!$D$5:$L$59,5)</f>
        <v>4322.6099999999997</v>
      </c>
      <c r="H54" s="11">
        <v>0</v>
      </c>
      <c r="I54" s="11">
        <f>'[1]MATRIZ FUNCIONÁRIOS'!$M$52</f>
        <v>389.03489999999999</v>
      </c>
      <c r="J54" s="9">
        <v>42919</v>
      </c>
      <c r="L54" s="12">
        <v>0.2</v>
      </c>
      <c r="M54" s="13">
        <v>0.33</v>
      </c>
      <c r="N54" s="10"/>
      <c r="O54" s="17"/>
      <c r="Q54" s="17"/>
    </row>
    <row r="55" spans="1:17" x14ac:dyDescent="0.25">
      <c r="A55" s="2">
        <v>49</v>
      </c>
      <c r="B55" t="s">
        <v>90</v>
      </c>
      <c r="C55" s="4" t="s">
        <v>0</v>
      </c>
      <c r="D55" s="5" t="s">
        <v>117</v>
      </c>
      <c r="E55" s="5">
        <v>10</v>
      </c>
      <c r="F55" s="4"/>
      <c r="G55" s="14">
        <f>VLOOKUP(Tabela83[[#This Row],[Colunas1]],'[1]MATRIZ FUNCIONÁRIOS'!$D$5:$L$59,5)</f>
        <v>20014.12</v>
      </c>
      <c r="H55" s="11">
        <f>Tabela83[[#This Row],[Colunas8]]*L54</f>
        <v>4002.8240000000001</v>
      </c>
      <c r="I55" s="11">
        <f>'[1]MATRIZ FUNCIONÁRIOS'!$M$53</f>
        <v>8165.7609600000005</v>
      </c>
      <c r="J55" s="5" t="s">
        <v>46</v>
      </c>
      <c r="L55" s="12"/>
      <c r="M55" s="13">
        <v>0.05</v>
      </c>
      <c r="N55" s="10"/>
      <c r="O55" s="17"/>
      <c r="Q55" s="17"/>
    </row>
    <row r="56" spans="1:17" x14ac:dyDescent="0.25">
      <c r="A56" s="2">
        <v>50</v>
      </c>
      <c r="B56" t="s">
        <v>93</v>
      </c>
      <c r="C56" s="4" t="s">
        <v>94</v>
      </c>
      <c r="D56" s="5" t="s">
        <v>113</v>
      </c>
      <c r="E56" s="5">
        <v>1</v>
      </c>
      <c r="F56" s="4" t="s">
        <v>122</v>
      </c>
      <c r="G56" s="14">
        <f>VLOOKUP(Tabela83[[#This Row],[Colunas1]],'[1]MATRIZ FUNCIONÁRIOS'!$D$5:$L$59,5)</f>
        <v>5660.17</v>
      </c>
      <c r="H56" s="11">
        <f>'[1]MATRIZ FUNCIONÁRIOS'!$I$54</f>
        <v>1729.8559864439999</v>
      </c>
      <c r="I56" s="11">
        <f>'[1]MATRIZ FUNCIONÁRIOS'!$M$54</f>
        <v>369.5012993222</v>
      </c>
      <c r="J56" s="9">
        <v>44291</v>
      </c>
      <c r="L56" s="12"/>
      <c r="M56" s="13">
        <v>0.03</v>
      </c>
      <c r="N56" s="10"/>
      <c r="O56" s="17"/>
      <c r="Q56" s="17"/>
    </row>
    <row r="57" spans="1:17" x14ac:dyDescent="0.25">
      <c r="A57" s="2">
        <v>51</v>
      </c>
      <c r="B57" t="s">
        <v>105</v>
      </c>
      <c r="C57" s="4" t="s">
        <v>94</v>
      </c>
      <c r="D57" s="5" t="s">
        <v>114</v>
      </c>
      <c r="E57" s="5">
        <v>4</v>
      </c>
      <c r="F57" s="4"/>
      <c r="G57" s="14">
        <f>VLOOKUP(Tabela83[[#This Row],[Colunas1]],'[1]MATRIZ FUNCIONÁRIOS'!$D$5:$L$59,5)</f>
        <v>5279.34</v>
      </c>
      <c r="H57" s="11">
        <v>500</v>
      </c>
      <c r="I57" s="11">
        <f>'[1]MATRIZ FUNCIONÁRIOS'!$M$55</f>
        <v>173.3802</v>
      </c>
      <c r="J57" s="9">
        <v>44958</v>
      </c>
      <c r="L57" s="12">
        <v>0.4</v>
      </c>
      <c r="M57" s="13">
        <v>0.35</v>
      </c>
      <c r="N57" s="10"/>
      <c r="O57" s="17"/>
      <c r="Q57" s="17"/>
    </row>
    <row r="58" spans="1:17" x14ac:dyDescent="0.25">
      <c r="A58" s="2">
        <v>52</v>
      </c>
      <c r="B58" t="s">
        <v>15</v>
      </c>
      <c r="C58" s="4" t="s">
        <v>73</v>
      </c>
      <c r="D58" s="5" t="s">
        <v>117</v>
      </c>
      <c r="E58" s="5">
        <v>7</v>
      </c>
      <c r="F58" s="4" t="s">
        <v>99</v>
      </c>
      <c r="G58" s="14">
        <f>VLOOKUP(Tabela83[[#This Row],[Colunas1]],'[1]MATRIZ FUNCIONÁRIOS'!$D$5:$L$59,5)</f>
        <v>17886.060000000001</v>
      </c>
      <c r="H58" s="11">
        <f>Tabela83[[#This Row],[Colunas8]]*L57</f>
        <v>7154.4240000000009</v>
      </c>
      <c r="I58" s="11">
        <f>'[1]MATRIZ FUNCIONÁRIOS'!$M$56</f>
        <v>8764.1694000000025</v>
      </c>
      <c r="J58" s="5" t="s">
        <v>47</v>
      </c>
      <c r="L58" s="12"/>
      <c r="M58" s="13">
        <v>0.33</v>
      </c>
      <c r="N58" s="10"/>
      <c r="O58" s="17"/>
      <c r="Q58" s="17"/>
    </row>
    <row r="59" spans="1:17" x14ac:dyDescent="0.25">
      <c r="A59" s="2">
        <v>53</v>
      </c>
      <c r="B59" t="s">
        <v>16</v>
      </c>
      <c r="C59" s="4" t="s">
        <v>65</v>
      </c>
      <c r="D59" s="5" t="s">
        <v>116</v>
      </c>
      <c r="E59" s="5">
        <v>5</v>
      </c>
      <c r="F59" s="4"/>
      <c r="G59" s="14">
        <f>VLOOKUP(Tabela83[[#This Row],[Colunas1]],'[1]MATRIZ FUNCIONÁRIOS'!$D$5:$L$59,5)</f>
        <v>7397.76</v>
      </c>
      <c r="H59" s="11">
        <v>0</v>
      </c>
      <c r="I59" s="11">
        <f>'[1]MATRIZ FUNCIONÁRIOS'!$M$57</f>
        <v>2515.2384000000002</v>
      </c>
      <c r="J59" s="5" t="s">
        <v>48</v>
      </c>
      <c r="L59" s="12"/>
      <c r="M59" s="13">
        <v>0.06</v>
      </c>
      <c r="N59" s="10"/>
      <c r="O59" s="17"/>
      <c r="Q59" s="17"/>
    </row>
    <row r="60" spans="1:17" x14ac:dyDescent="0.25">
      <c r="A60" s="2">
        <v>54</v>
      </c>
      <c r="B60" t="s">
        <v>89</v>
      </c>
      <c r="C60" s="4" t="s">
        <v>73</v>
      </c>
      <c r="D60" s="5" t="s">
        <v>113</v>
      </c>
      <c r="E60" s="5">
        <v>4</v>
      </c>
      <c r="F60" s="4" t="s">
        <v>137</v>
      </c>
      <c r="G60" s="14">
        <f>VLOOKUP(Tabela83[[#This Row],[Colunas1]],'[1]MATRIZ FUNCIONÁRIOS'!$D$5:$L$59,5)</f>
        <v>7831.42</v>
      </c>
      <c r="H60" s="11">
        <f>'[1]MATRIZ FUNCIONÁRIOS'!$L$58</f>
        <v>2500</v>
      </c>
      <c r="I60" s="11">
        <f>'[1]MATRIZ FUNCIONÁRIOS'!$M$58</f>
        <v>723.19939999999997</v>
      </c>
      <c r="J60" s="9">
        <v>43661</v>
      </c>
      <c r="L60" s="12"/>
      <c r="M60" s="13">
        <v>0</v>
      </c>
      <c r="N60" s="10"/>
      <c r="O60" s="17"/>
      <c r="Q60" s="17"/>
    </row>
    <row r="61" spans="1:17" x14ac:dyDescent="0.25">
      <c r="A61" s="2">
        <v>55</v>
      </c>
      <c r="B61" t="s">
        <v>124</v>
      </c>
      <c r="C61" s="4" t="s">
        <v>82</v>
      </c>
      <c r="D61" s="5" t="s">
        <v>114</v>
      </c>
      <c r="E61" s="5">
        <v>1</v>
      </c>
      <c r="F61" s="15"/>
      <c r="G61" s="14">
        <f>VLOOKUP(Tabela83[[#This Row],[Colunas1]],'[1]MATRIZ FUNCIONÁRIOS'!$D$5:$L$59,5)</f>
        <v>5124.08</v>
      </c>
      <c r="H61" s="11">
        <v>0</v>
      </c>
      <c r="I61" s="11">
        <f>'[1]MATRIZ FUNCIONÁRIOS'!$M$59</f>
        <v>0</v>
      </c>
      <c r="J61" s="9">
        <v>45901</v>
      </c>
      <c r="L61" s="12">
        <v>0.4</v>
      </c>
      <c r="M61" s="13">
        <v>0.17</v>
      </c>
      <c r="N61" s="10"/>
      <c r="O61" s="17"/>
      <c r="Q61" s="17"/>
    </row>
    <row r="62" spans="1:17" x14ac:dyDescent="0.25">
      <c r="A62" s="2">
        <v>56</v>
      </c>
      <c r="B62" t="s">
        <v>17</v>
      </c>
      <c r="C62" s="4" t="s">
        <v>68</v>
      </c>
      <c r="D62" s="5" t="s">
        <v>119</v>
      </c>
      <c r="E62" s="5">
        <v>6</v>
      </c>
      <c r="F62" s="4" t="s">
        <v>102</v>
      </c>
      <c r="G62" s="14">
        <v>13495.51</v>
      </c>
      <c r="H62" s="11">
        <f>'[1]MATRIZ FUNCIONÁRIOS'!$K$60</f>
        <v>5398.2040000000006</v>
      </c>
      <c r="I62" s="11">
        <f>'[1]MATRIZ FUNCIONÁRIOS'!$M$60</f>
        <v>3211.93138</v>
      </c>
      <c r="J62" s="5" t="s">
        <v>49</v>
      </c>
      <c r="O62" s="17"/>
    </row>
    <row r="63" spans="1:17" x14ac:dyDescent="0.25">
      <c r="B63" s="3"/>
      <c r="E63" s="2"/>
      <c r="O63" s="16"/>
      <c r="Q63" s="16"/>
    </row>
    <row r="64" spans="1:17" x14ac:dyDescent="0.25">
      <c r="B64" s="3" t="s">
        <v>51</v>
      </c>
      <c r="E64" s="2"/>
      <c r="G64" s="16"/>
      <c r="H64" s="10"/>
      <c r="I64" s="10"/>
      <c r="N64" s="10"/>
      <c r="O64" s="16"/>
    </row>
    <row r="65" spans="2:10" x14ac:dyDescent="0.25">
      <c r="B65" s="21" t="s">
        <v>61</v>
      </c>
      <c r="C65" s="21"/>
      <c r="D65" s="21"/>
      <c r="E65" s="21"/>
      <c r="F65" s="21"/>
      <c r="G65" s="21"/>
      <c r="H65" s="21"/>
      <c r="I65" s="21"/>
      <c r="J65" s="21"/>
    </row>
    <row r="66" spans="2:10" x14ac:dyDescent="0.25">
      <c r="B66" s="21" t="s">
        <v>62</v>
      </c>
      <c r="C66" s="21"/>
      <c r="D66" s="21"/>
      <c r="E66" s="21"/>
      <c r="F66" s="21"/>
      <c r="G66" s="21"/>
      <c r="H66" s="21"/>
      <c r="I66" s="21"/>
      <c r="J66" s="21"/>
    </row>
    <row r="67" spans="2:10" x14ac:dyDescent="0.25">
      <c r="B67" s="21" t="s">
        <v>54</v>
      </c>
      <c r="C67" s="21"/>
      <c r="D67" s="21"/>
      <c r="E67" s="21"/>
      <c r="F67" s="21"/>
      <c r="G67" s="21"/>
      <c r="H67" s="21"/>
      <c r="I67" s="21"/>
      <c r="J67" s="21"/>
    </row>
    <row r="68" spans="2:10" ht="15.75" customHeight="1" x14ac:dyDescent="0.25">
      <c r="B68" s="21" t="s">
        <v>55</v>
      </c>
      <c r="C68" s="21"/>
      <c r="D68" s="21"/>
      <c r="E68" s="21"/>
      <c r="F68" s="21"/>
      <c r="G68" s="21"/>
      <c r="H68" s="21"/>
      <c r="I68" s="21"/>
      <c r="J68" s="21"/>
    </row>
    <row r="69" spans="2:10" x14ac:dyDescent="0.25">
      <c r="B69" s="21" t="s">
        <v>74</v>
      </c>
      <c r="C69" s="21"/>
      <c r="D69" s="21"/>
      <c r="E69" s="21"/>
      <c r="F69" s="21"/>
      <c r="G69" s="21"/>
      <c r="H69" s="21"/>
      <c r="I69" s="21"/>
      <c r="J69" s="21"/>
    </row>
    <row r="70" spans="2:10" ht="15.75" x14ac:dyDescent="0.3">
      <c r="B70" s="8"/>
      <c r="C70" s="6"/>
      <c r="D70" s="7"/>
      <c r="E70" s="2"/>
    </row>
  </sheetData>
  <sortState xmlns:xlrd2="http://schemas.microsoft.com/office/spreadsheetml/2017/richdata2" ref="B5:I67">
    <sortCondition ref="B5:B67"/>
  </sortState>
  <mergeCells count="15">
    <mergeCell ref="B1:J1"/>
    <mergeCell ref="B69:J69"/>
    <mergeCell ref="J3:J5"/>
    <mergeCell ref="B3:B5"/>
    <mergeCell ref="C3:C5"/>
    <mergeCell ref="D3:D5"/>
    <mergeCell ref="E3:E5"/>
    <mergeCell ref="H3:H5"/>
    <mergeCell ref="I3:I5"/>
    <mergeCell ref="G3:G5"/>
    <mergeCell ref="F3:F5"/>
    <mergeCell ref="B65:J65"/>
    <mergeCell ref="B66:J66"/>
    <mergeCell ref="B67:J67"/>
    <mergeCell ref="B68:J68"/>
  </mergeCells>
  <pageMargins left="0.43307086614173229" right="3.937007874015748E-2" top="0" bottom="0" header="0.31496062992125984" footer="0.31496062992125984"/>
  <pageSetup paperSize="9" scale="60" orientation="landscape" r:id="rId1"/>
  <ignoredErrors>
    <ignoredError sqref="I7:I18 I49 I20:I47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funcionários</vt:lpstr>
      <vt:lpstr>funcionários!Area_de_impressao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Valdair Souza</dc:creator>
  <cp:lastModifiedBy>Mariliza Miotto</cp:lastModifiedBy>
  <cp:lastPrinted>2026-04-30T19:16:32Z</cp:lastPrinted>
  <dcterms:created xsi:type="dcterms:W3CDTF">2013-06-17T18:52:40Z</dcterms:created>
  <dcterms:modified xsi:type="dcterms:W3CDTF">2026-07-31T13:23:44Z</dcterms:modified>
</cp:coreProperties>
</file>