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ENCIA\MENSAL\2019\"/>
    </mc:Choice>
  </mc:AlternateContent>
  <xr:revisionPtr revIDLastSave="0" documentId="13_ncr:1_{075D7508-A4B3-4BED-BF10-1C6886D16626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1" i="6" l="1"/>
  <c r="H36" i="6"/>
  <c r="H30" i="6"/>
  <c r="H27" i="6"/>
  <c r="I12" i="6" l="1"/>
  <c r="I9" i="6"/>
  <c r="G64" i="6" l="1"/>
  <c r="J64" i="6" s="1"/>
  <c r="K64" i="6" s="1"/>
  <c r="L64" i="6" s="1"/>
  <c r="I51" i="6"/>
  <c r="I50" i="6"/>
  <c r="I49" i="6"/>
  <c r="I38" i="6"/>
  <c r="I30" i="6"/>
  <c r="I20" i="6"/>
  <c r="G46" i="6" l="1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5" i="6"/>
  <c r="G66" i="6"/>
  <c r="G45" i="6"/>
  <c r="G16" i="6"/>
  <c r="G17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0" i="6"/>
  <c r="G11" i="6"/>
  <c r="G12" i="6"/>
  <c r="G13" i="6"/>
  <c r="G14" i="6"/>
  <c r="G15" i="6"/>
  <c r="G8" i="6"/>
  <c r="G7" i="6"/>
  <c r="J65" i="6" l="1"/>
  <c r="K65" i="6" s="1"/>
  <c r="L65" i="6" s="1"/>
  <c r="G18" i="6"/>
  <c r="G9" i="6"/>
  <c r="J10" i="6" l="1"/>
  <c r="K10" i="6" s="1"/>
  <c r="L10" i="6" s="1"/>
  <c r="J19" i="6" l="1"/>
  <c r="K19" i="6" s="1"/>
  <c r="L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I80" i="6"/>
  <c r="I79" i="6"/>
  <c r="H80" i="6"/>
  <c r="H79" i="6"/>
  <c r="I81" i="6" l="1"/>
  <c r="I78" i="7"/>
  <c r="H81" i="6"/>
  <c r="J33" i="6"/>
  <c r="K33" i="6" s="1"/>
  <c r="L33" i="6" s="1"/>
  <c r="J11" i="6" l="1"/>
  <c r="K11" i="6" s="1"/>
  <c r="L11" i="6" s="1"/>
  <c r="J40" i="6" l="1"/>
  <c r="K40" i="6" s="1"/>
  <c r="L40" i="6" s="1"/>
  <c r="J57" i="6" l="1"/>
  <c r="K57" i="6" s="1"/>
  <c r="L57" i="6" s="1"/>
  <c r="J25" i="6"/>
  <c r="K25" i="6" s="1"/>
  <c r="L25" i="6" s="1"/>
  <c r="J16" i="6" l="1"/>
  <c r="K16" i="6" s="1"/>
  <c r="L16" i="6" s="1"/>
  <c r="J13" i="6" l="1"/>
  <c r="K13" i="6" s="1"/>
  <c r="L13" i="6" s="1"/>
  <c r="J66" i="6"/>
  <c r="K66" i="6" s="1"/>
  <c r="L66" i="6" s="1"/>
  <c r="J63" i="6"/>
  <c r="K63" i="6" s="1"/>
  <c r="L63" i="6" s="1"/>
  <c r="J60" i="6"/>
  <c r="K60" i="6" s="1"/>
  <c r="L60" i="6" s="1"/>
  <c r="J59" i="6"/>
  <c r="K59" i="6" s="1"/>
  <c r="J56" i="6"/>
  <c r="K56" i="6" s="1"/>
  <c r="L56" i="6" s="1"/>
  <c r="J55" i="6"/>
  <c r="K55" i="6" s="1"/>
  <c r="L55" i="6" s="1"/>
  <c r="J54" i="6"/>
  <c r="K54" i="6" s="1"/>
  <c r="J53" i="6"/>
  <c r="K53" i="6" s="1"/>
  <c r="J52" i="6"/>
  <c r="K52" i="6" s="1"/>
  <c r="J49" i="6"/>
  <c r="K49" i="6" s="1"/>
  <c r="J48" i="6"/>
  <c r="K48" i="6" s="1"/>
  <c r="J47" i="6"/>
  <c r="K47" i="6" s="1"/>
  <c r="L47" i="6" s="1"/>
  <c r="J42" i="6"/>
  <c r="K42" i="6" s="1"/>
  <c r="L42" i="6" s="1"/>
  <c r="J38" i="6"/>
  <c r="K38" i="6" s="1"/>
  <c r="L38" i="6" s="1"/>
  <c r="J37" i="6"/>
  <c r="K37" i="6" s="1"/>
  <c r="L37" i="6" s="1"/>
  <c r="J35" i="6"/>
  <c r="K35" i="6" s="1"/>
  <c r="L35" i="6" s="1"/>
  <c r="J32" i="6"/>
  <c r="K32" i="6" s="1"/>
  <c r="L32" i="6" s="1"/>
  <c r="J31" i="6"/>
  <c r="K31" i="6" s="1"/>
  <c r="L31" i="6" s="1"/>
  <c r="J30" i="6"/>
  <c r="K30" i="6" s="1"/>
  <c r="L30" i="6" s="1"/>
  <c r="J29" i="6"/>
  <c r="K29" i="6" s="1"/>
  <c r="L29" i="6" s="1"/>
  <c r="J28" i="6"/>
  <c r="K28" i="6" s="1"/>
  <c r="L28" i="6" s="1"/>
  <c r="J26" i="6"/>
  <c r="K26" i="6" s="1"/>
  <c r="L26" i="6" s="1"/>
  <c r="J24" i="6"/>
  <c r="K24" i="6" s="1"/>
  <c r="L24" i="6" s="1"/>
  <c r="J23" i="6"/>
  <c r="K23" i="6" s="1"/>
  <c r="L23" i="6" s="1"/>
  <c r="J22" i="6"/>
  <c r="K22" i="6" s="1"/>
  <c r="L22" i="6" s="1"/>
  <c r="J20" i="6"/>
  <c r="K20" i="6" s="1"/>
  <c r="L20" i="6" s="1"/>
  <c r="J15" i="6"/>
  <c r="K15" i="6" s="1"/>
  <c r="L15" i="6" s="1"/>
  <c r="J8" i="6"/>
  <c r="K8" i="6" s="1"/>
  <c r="L8" i="6" s="1"/>
  <c r="J7" i="6"/>
  <c r="K7" i="6" s="1"/>
  <c r="L7" i="6" s="1"/>
  <c r="J46" i="6" l="1"/>
  <c r="K46" i="6" s="1"/>
  <c r="L46" i="6" s="1"/>
  <c r="G80" i="6"/>
  <c r="J9" i="6"/>
  <c r="G79" i="6"/>
  <c r="J62" i="6"/>
  <c r="K62" i="6" s="1"/>
  <c r="L62" i="6" s="1"/>
  <c r="J17" i="6"/>
  <c r="K17" i="6" s="1"/>
  <c r="L17" i="6" s="1"/>
  <c r="J58" i="6"/>
  <c r="K58" i="6" s="1"/>
  <c r="L58" i="6" s="1"/>
  <c r="J50" i="6"/>
  <c r="K50" i="6" s="1"/>
  <c r="L50" i="6" s="1"/>
  <c r="J51" i="6"/>
  <c r="K51" i="6" s="1"/>
  <c r="L51" i="6" s="1"/>
  <c r="J61" i="6"/>
  <c r="K61" i="6" s="1"/>
  <c r="L61" i="6" s="1"/>
  <c r="J12" i="6"/>
  <c r="K12" i="6" s="1"/>
  <c r="L12" i="6" s="1"/>
  <c r="J34" i="6"/>
  <c r="K34" i="6" s="1"/>
  <c r="L34" i="6" s="1"/>
  <c r="J27" i="6"/>
  <c r="K27" i="6" s="1"/>
  <c r="L27" i="6" s="1"/>
  <c r="J39" i="6"/>
  <c r="K39" i="6" s="1"/>
  <c r="L39" i="6" s="1"/>
  <c r="J36" i="6"/>
  <c r="K36" i="6" s="1"/>
  <c r="L36" i="6" s="1"/>
  <c r="J45" i="6"/>
  <c r="K45" i="6" s="1"/>
  <c r="L45" i="6" s="1"/>
  <c r="J21" i="6"/>
  <c r="K21" i="6" s="1"/>
  <c r="L21" i="6" s="1"/>
  <c r="J18" i="6"/>
  <c r="K18" i="6" s="1"/>
  <c r="L18" i="6" s="1"/>
  <c r="J14" i="6"/>
  <c r="K14" i="6" s="1"/>
  <c r="L14" i="6" s="1"/>
  <c r="L54" i="6"/>
  <c r="L49" i="6"/>
  <c r="L48" i="6"/>
  <c r="L52" i="6"/>
  <c r="J41" i="6"/>
  <c r="K41" i="6" s="1"/>
  <c r="L41" i="6" s="1"/>
  <c r="L53" i="6"/>
  <c r="L59" i="6"/>
  <c r="G81" i="6" l="1"/>
  <c r="K9" i="6"/>
  <c r="J80" i="6"/>
  <c r="L9" i="6" l="1"/>
  <c r="J79" i="6" s="1"/>
  <c r="J81" i="6" s="1"/>
</calcChain>
</file>

<file path=xl/sharedStrings.xml><?xml version="1.0" encoding="utf-8"?>
<sst xmlns="http://schemas.openxmlformats.org/spreadsheetml/2006/main" count="201" uniqueCount="91">
  <si>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</si>
  <si>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</si>
  <si>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</si>
  <si>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</si>
  <si>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</si>
  <si>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</si>
  <si>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</si>
  <si>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</si>
  <si>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</si>
  <si>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</si>
  <si>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</si>
  <si>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</si>
  <si>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</si>
  <si>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</si>
  <si>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</si>
  <si>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</si>
  <si>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</si>
  <si>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</si>
  <si>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</si>
  <si>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</si>
  <si>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</si>
  <si>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</si>
  <si>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</si>
  <si>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</si>
  <si>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</si>
  <si>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</si>
  <si>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</si>
  <si>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</si>
  <si>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</si>
  <si>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</si>
  <si>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</si>
  <si>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</si>
  <si>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</si>
  <si>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</si>
  <si>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</si>
  <si>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</si>
  <si>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</si>
  <si>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</si>
  <si>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</si>
  <si>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</si>
  <si>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</si>
  <si>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</si>
  <si>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</si>
  <si>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</si>
  <si>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</si>
  <si>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</si>
  <si>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</si>
  <si>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</si>
  <si>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</si>
  <si>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Abono</t>
  </si>
  <si>
    <t>Pecuniário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</si>
  <si>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</si>
  <si>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</si>
  <si>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</si>
  <si>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</si>
  <si>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</si>
  <si>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</si>
  <si>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</si>
  <si>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</si>
  <si>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</si>
  <si>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</si>
  <si>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</si>
  <si>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</si>
  <si>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</si>
  <si>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</si>
  <si>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</si>
  <si>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</si>
  <si>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</si>
  <si>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</si>
  <si>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</si>
  <si>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</si>
  <si>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</si>
  <si>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</si>
  <si>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</si>
  <si>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</si>
  <si>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</si>
  <si>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</si>
  <si>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</si>
  <si>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</si>
  <si>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</si>
  <si>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</si>
  <si>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</si>
  <si>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</si>
  <si>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</si>
  <si>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</si>
  <si>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</si>
  <si>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</si>
  <si>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>A concessão do vale alimentação e/ou vale refeição aos funcionários do CRCPR é realizada por meio de cartão magnético. O benefício é disponibilizado mensalmente no valor de R$ 45,00 (quarenta e um reais).</t>
  </si>
  <si>
    <t xml:space="preserve">OSMAR RODRIGUES DE MELLO   </t>
  </si>
  <si>
    <t>VICTORIA ROSSINI ANDREIU</t>
  </si>
  <si>
    <t>Mês: 11                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</si>
</sst>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0">
    <xf numFmtId="0" fontId="0" fillId="0" borderId="0" xfId="0"/>
    <xf numFmtId="165" fontId="0" fillId="0" borderId="0" xfId="0" applyNumberFormat="1"/>
    <xf numFmtId="0" fontId="0" fillId="0" borderId="3" xfId="0" applyBorder="1"/>
    <xf numFmtId="165" fontId="0" fillId="0" borderId="0" xfId="0" applyNumberFormat="1" applyFill="1"/>
    <xf numFmtId="165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0" fillId="0" borderId="3" xfId="0" applyNumberFormat="1" applyBorder="1" applyProtection="1"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3" xfId="0" applyNumberFormat="1" applyBorder="1" applyProtection="1"/>
    <xf numFmtId="165" fontId="0" fillId="0" borderId="0" xfId="0" applyNumberFormat="1" applyFill="1" applyProtection="1">
      <protection locked="0"/>
    </xf>
    <xf numFmtId="165" fontId="0" fillId="0" borderId="3" xfId="0" applyNumberFormat="1" applyFill="1" applyBorder="1" applyProtection="1">
      <protection locked="0"/>
    </xf>
    <xf numFmtId="16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164" fontId="0" fillId="0" borderId="0" xfId="1" applyFont="1" applyFill="1" applyProtection="1">
      <protection locked="0"/>
    </xf>
    <xf numFmtId="165" fontId="1" fillId="4" borderId="0" xfId="0" applyNumberFormat="1" applyFont="1" applyFill="1"/>
    <xf numFmtId="165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5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5" fontId="0" fillId="0" borderId="6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8" fillId="3" borderId="8" xfId="0" applyNumberFormat="1" applyFont="1" applyFill="1" applyBorder="1" applyProtection="1">
      <protection locked="0"/>
    </xf>
    <xf numFmtId="165" fontId="8" fillId="3" borderId="9" xfId="0" applyNumberFormat="1" applyFont="1" applyFill="1" applyBorder="1" applyProtection="1">
      <protection locked="0"/>
    </xf>
    <xf numFmtId="0" fontId="10" fillId="2" borderId="15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0" fillId="0" borderId="22" xfId="0" applyNumberFormat="1" applyBorder="1" applyProtection="1">
      <protection locked="0"/>
    </xf>
    <xf numFmtId="165" fontId="0" fillId="0" borderId="22" xfId="0" applyNumberFormat="1" applyBorder="1" applyAlignment="1" applyProtection="1">
      <alignment horizontal="right"/>
      <protection locked="0"/>
    </xf>
    <xf numFmtId="165" fontId="0" fillId="0" borderId="22" xfId="0" applyNumberFormat="1" applyFill="1" applyBorder="1" applyProtection="1">
      <protection locked="0"/>
    </xf>
    <xf numFmtId="165" fontId="0" fillId="0" borderId="22" xfId="0" applyNumberFormat="1" applyFill="1" applyBorder="1"/>
    <xf numFmtId="165" fontId="1" fillId="4" borderId="23" xfId="0" applyNumberFormat="1" applyFont="1" applyFill="1" applyBorder="1"/>
    <xf numFmtId="165" fontId="1" fillId="4" borderId="7" xfId="0" applyNumberFormat="1" applyFont="1" applyFill="1" applyBorder="1"/>
    <xf numFmtId="165" fontId="1" fillId="4" borderId="9" xfId="0" applyNumberFormat="1" applyFont="1" applyFill="1" applyBorder="1"/>
    <xf numFmtId="165" fontId="1" fillId="4" borderId="23" xfId="0" applyNumberFormat="1" applyFont="1" applyFill="1" applyBorder="1" applyProtection="1">
      <protection locked="0"/>
    </xf>
    <xf numFmtId="165" fontId="1" fillId="4" borderId="7" xfId="0" applyNumberFormat="1" applyFont="1" applyFill="1" applyBorder="1" applyProtection="1">
      <protection locked="0"/>
    </xf>
    <xf numFmtId="165" fontId="1" fillId="4" borderId="7" xfId="0" applyNumberFormat="1" applyFont="1" applyFill="1" applyBorder="1" applyProtection="1"/>
    <xf numFmtId="165" fontId="1" fillId="4" borderId="9" xfId="0" applyNumberFormat="1" applyFont="1" applyFill="1" applyBorder="1" applyProtection="1">
      <protection locked="0"/>
    </xf>
    <xf numFmtId="165" fontId="1" fillId="4" borderId="5" xfId="0" applyNumberFormat="1" applyFont="1" applyFill="1" applyBorder="1"/>
    <xf numFmtId="165" fontId="1" fillId="4" borderId="5" xfId="0" applyNumberFormat="1" applyFont="1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0" fontId="0" fillId="0" borderId="25" xfId="0" applyBorder="1"/>
    <xf numFmtId="165" fontId="1" fillId="2" borderId="26" xfId="0" applyNumberFormat="1" applyFont="1" applyFill="1" applyBorder="1"/>
    <xf numFmtId="165" fontId="1" fillId="2" borderId="27" xfId="0" applyNumberFormat="1" applyFont="1" applyFill="1" applyBorder="1"/>
    <xf numFmtId="165" fontId="1" fillId="2" borderId="28" xfId="0" applyNumberFormat="1" applyFont="1" applyFill="1" applyBorder="1"/>
    <xf numFmtId="165" fontId="1" fillId="2" borderId="29" xfId="0" applyNumberFormat="1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0" borderId="0" xfId="0" applyFont="1"/>
    <xf numFmtId="16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1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19" xfId="0" applyFont="1" applyFill="1" applyBorder="1" applyAlignment="1" applyProtection="1">
      <alignment horizontal="left"/>
      <protection locked="0"/>
    </xf>
    <xf numFmtId="0" fontId="2" fillId="4" borderId="18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9" xfId="0" applyFont="1" applyFill="1" applyBorder="1" applyAlignment="1" applyProtection="1">
      <alignment horizontal="left"/>
      <protection locked="0"/>
    </xf>
    <xf numFmtId="0" fontId="4" fillId="4" borderId="16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8" fillId="3" borderId="11" xfId="0" applyFont="1" applyFill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8" fillId="3" borderId="13" xfId="0" applyNumberFormat="1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3" borderId="17" xfId="0" applyFont="1" applyFill="1" applyBorder="1" applyAlignment="1" applyProtection="1">
      <alignment horizontal="center"/>
      <protection locked="0"/>
    </xf>
    <xf numFmtId="165" fontId="0" fillId="0" borderId="32" xfId="0" applyNumberFormat="1" applyBorder="1" applyAlignment="1" applyProtection="1">
      <alignment horizontal="center"/>
      <protection locked="0"/>
    </xf>
    <xf numFmtId="165" fontId="8" fillId="3" borderId="21" xfId="0" applyNumberFormat="1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8" sqref="F18"/>
    </sheetView>
  </sheetViews>
  <sheetFormatPr defaultRowHeight="15" x14ac:dyDescent="0.25"/>
  <cols>
    <col min="1" max="1" width="48.5703125" customWidth="1"/>
    <col min="2" max="2" width="14.7109375" customWidth="1"/>
    <col min="3" max="5" width="13.5703125" customWidth="1"/>
    <col min="6" max="6" width="15.7109375" customWidth="1"/>
    <col min="7" max="7" width="14.140625" customWidth="1"/>
    <col min="8" max="8" width="11.5703125" customWidth="1"/>
    <col min="9" max="9" width="10.7109375" customWidth="1"/>
    <col min="10" max="11" width="10.42578125" customWidth="1"/>
    <col min="12" max="12" width="16.42578125" customWidth="1"/>
    <col min="13" max="13" width="1.42578125" customWidth="1"/>
    <col min="14" max="14" width="14.28515625" bestFit="1" customWidth="1"/>
  </cols>
  <sheetData>
    <row r="1" spans="1:15" ht="16.5" x14ac:dyDescent="0.25">
      <c r="A1" s="69" t="s">
        <v>61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5" ht="16.5" x14ac:dyDescent="0.25">
      <c r="A2" s="69" t="s">
        <v>62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4.5" customHeight="1" thickBot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5" ht="19.5" thickBot="1" x14ac:dyDescent="0.35">
      <c r="A4" s="38" t="s">
        <v>90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5" x14ac:dyDescent="0.25">
      <c r="A5" s="71" t="s">
        <v>60</v>
      </c>
      <c r="B5" s="73" t="s">
        <v>48</v>
      </c>
      <c r="C5" s="39" t="s">
        <v>49</v>
      </c>
      <c r="D5" s="75" t="s">
        <v>51</v>
      </c>
      <c r="E5" s="75" t="s">
        <v>69</v>
      </c>
      <c r="F5" s="39" t="s">
        <v>65</v>
      </c>
      <c r="G5" s="61" t="s">
        <v>52</v>
      </c>
      <c r="H5" s="75" t="s">
        <v>54</v>
      </c>
      <c r="I5" s="75" t="s">
        <v>55</v>
      </c>
      <c r="J5" s="39" t="s">
        <v>56</v>
      </c>
      <c r="K5" s="39" t="s">
        <v>58</v>
      </c>
      <c r="L5" s="63" t="s">
        <v>52</v>
      </c>
    </row>
    <row r="6" spans="1:15" ht="15.75" thickBot="1" x14ac:dyDescent="0.3">
      <c r="A6" s="72"/>
      <c r="B6" s="74"/>
      <c r="C6" s="40" t="s">
        <v>50</v>
      </c>
      <c r="D6" s="76"/>
      <c r="E6" s="76"/>
      <c r="F6" s="40" t="s">
        <v>66</v>
      </c>
      <c r="G6" s="62" t="s">
        <v>53</v>
      </c>
      <c r="H6" s="76"/>
      <c r="I6" s="76"/>
      <c r="J6" s="40" t="s">
        <v>57</v>
      </c>
      <c r="K6" s="40" t="s">
        <v>57</v>
      </c>
      <c r="L6" s="64" t="s">
        <v>59</v>
      </c>
    </row>
    <row r="7" spans="1:15" x14ac:dyDescent="0.25">
      <c r="A7" s="54" t="s">
        <v>0</v>
      </c>
      <c r="B7" s="48">
        <v>18993.8</v>
      </c>
      <c r="C7" s="7"/>
      <c r="D7" s="7"/>
      <c r="E7" s="7"/>
      <c r="F7" s="8"/>
      <c r="G7" s="45">
        <f>SUM(B7:F7)-E7</f>
        <v>18993.8</v>
      </c>
      <c r="H7" s="12">
        <v>4125.16</v>
      </c>
      <c r="I7" s="12">
        <v>642.33000000000004</v>
      </c>
      <c r="J7" s="4">
        <f t="shared" ref="J7:J13" si="0">G7-H7-I7-N7</f>
        <v>773.43999999999869</v>
      </c>
      <c r="K7" s="3">
        <f>SUM(H7:J7)</f>
        <v>5540.9299999999985</v>
      </c>
      <c r="L7" s="57">
        <f>SUM(G7-K7)</f>
        <v>13452.87</v>
      </c>
      <c r="M7" s="65"/>
      <c r="N7" s="66">
        <v>13452.87</v>
      </c>
    </row>
    <row r="8" spans="1:15" x14ac:dyDescent="0.25">
      <c r="A8" s="55" t="s">
        <v>1</v>
      </c>
      <c r="B8" s="49">
        <v>5138.68</v>
      </c>
      <c r="C8" s="9"/>
      <c r="D8" s="9"/>
      <c r="E8" s="9"/>
      <c r="F8" s="10"/>
      <c r="G8" s="46">
        <f>SUM(B8:F8)-E8</f>
        <v>5138.68</v>
      </c>
      <c r="H8" s="13">
        <v>392.89</v>
      </c>
      <c r="I8" s="13">
        <v>565.25</v>
      </c>
      <c r="J8" s="4">
        <f t="shared" si="0"/>
        <v>40.890000000000327</v>
      </c>
      <c r="K8" s="4">
        <f t="shared" ref="K8:K66" si="1">SUM(H8:J8)</f>
        <v>999.03000000000031</v>
      </c>
      <c r="L8" s="58">
        <f t="shared" ref="L8:L66" si="2">SUM(G8-K8)</f>
        <v>4139.6499999999996</v>
      </c>
      <c r="M8" s="65"/>
      <c r="N8" s="66">
        <v>4139.6499999999996</v>
      </c>
    </row>
    <row r="9" spans="1:15" x14ac:dyDescent="0.25">
      <c r="A9" s="55" t="s">
        <v>2</v>
      </c>
      <c r="B9" s="49">
        <v>2567.15</v>
      </c>
      <c r="C9" s="9"/>
      <c r="D9" s="9"/>
      <c r="E9" s="9"/>
      <c r="F9" s="10"/>
      <c r="G9" s="46">
        <f t="shared" ref="G9:G42" si="3">SUM(B9:F9)-E9</f>
        <v>2567.15</v>
      </c>
      <c r="H9" s="13"/>
      <c r="I9" s="13">
        <f>67.06+163.98</f>
        <v>231.04</v>
      </c>
      <c r="J9" s="4">
        <f t="shared" si="0"/>
        <v>1827.5800000000002</v>
      </c>
      <c r="K9" s="4">
        <f t="shared" si="1"/>
        <v>2058.6200000000003</v>
      </c>
      <c r="L9" s="58">
        <f t="shared" si="2"/>
        <v>508.52999999999975</v>
      </c>
      <c r="M9" s="65"/>
      <c r="N9" s="66">
        <v>508.53</v>
      </c>
    </row>
    <row r="10" spans="1:15" x14ac:dyDescent="0.25">
      <c r="A10" s="55" t="s">
        <v>85</v>
      </c>
      <c r="B10" s="49">
        <v>4094.15</v>
      </c>
      <c r="C10" s="9"/>
      <c r="D10" s="9"/>
      <c r="E10" s="9"/>
      <c r="F10" s="10"/>
      <c r="G10" s="46">
        <f t="shared" si="3"/>
        <v>4094.15</v>
      </c>
      <c r="H10" s="13">
        <v>125.55</v>
      </c>
      <c r="I10" s="13">
        <v>395.78</v>
      </c>
      <c r="J10" s="4">
        <f t="shared" ref="J10" si="4">G10-H10-I10-N10</f>
        <v>536.95999999999958</v>
      </c>
      <c r="K10" s="4">
        <f t="shared" ref="K10" si="5">SUM(H10:J10)</f>
        <v>1058.2899999999995</v>
      </c>
      <c r="L10" s="58">
        <f t="shared" ref="L10" si="6">SUM(G10-K10)</f>
        <v>3035.8600000000006</v>
      </c>
      <c r="M10" s="65"/>
      <c r="N10" s="66">
        <v>3035.86</v>
      </c>
    </row>
    <row r="11" spans="1:15" x14ac:dyDescent="0.25">
      <c r="A11" s="55" t="s">
        <v>74</v>
      </c>
      <c r="B11" s="49">
        <v>2795.51</v>
      </c>
      <c r="C11" s="9"/>
      <c r="D11" s="9"/>
      <c r="E11" s="9"/>
      <c r="F11" s="10"/>
      <c r="G11" s="46">
        <f t="shared" si="3"/>
        <v>2795.51</v>
      </c>
      <c r="H11" s="13">
        <v>47.99</v>
      </c>
      <c r="I11" s="13">
        <v>251.59</v>
      </c>
      <c r="J11" s="4">
        <f t="shared" si="0"/>
        <v>93.970000000000255</v>
      </c>
      <c r="K11" s="4">
        <f t="shared" si="1"/>
        <v>393.55000000000024</v>
      </c>
      <c r="L11" s="58">
        <f t="shared" si="2"/>
        <v>2401.96</v>
      </c>
      <c r="M11" s="65"/>
      <c r="N11" s="66">
        <v>2401.96</v>
      </c>
    </row>
    <row r="12" spans="1:15" x14ac:dyDescent="0.25">
      <c r="A12" s="55" t="s">
        <v>3</v>
      </c>
      <c r="B12" s="49">
        <v>2867.81</v>
      </c>
      <c r="C12" s="9"/>
      <c r="D12" s="9"/>
      <c r="E12" s="9"/>
      <c r="F12" s="10"/>
      <c r="G12" s="46">
        <f t="shared" si="3"/>
        <v>2867.81</v>
      </c>
      <c r="H12" s="13">
        <v>71.64</v>
      </c>
      <c r="I12" s="13">
        <f>137.43+120.67</f>
        <v>258.10000000000002</v>
      </c>
      <c r="J12" s="4">
        <f t="shared" si="0"/>
        <v>1861.8300000000002</v>
      </c>
      <c r="K12" s="4">
        <f t="shared" si="1"/>
        <v>2191.5700000000002</v>
      </c>
      <c r="L12" s="58">
        <f>SUM(G12-K12)+E12</f>
        <v>676.23999999999978</v>
      </c>
      <c r="M12" s="65"/>
      <c r="N12" s="66">
        <v>676.24</v>
      </c>
      <c r="O12" s="1"/>
    </row>
    <row r="13" spans="1:15" x14ac:dyDescent="0.25">
      <c r="A13" s="55" t="s">
        <v>4</v>
      </c>
      <c r="B13" s="49">
        <v>3473.62</v>
      </c>
      <c r="C13" s="9"/>
      <c r="D13" s="9"/>
      <c r="E13" s="9"/>
      <c r="F13" s="10"/>
      <c r="G13" s="46">
        <f t="shared" si="3"/>
        <v>3473.62</v>
      </c>
      <c r="H13" s="13">
        <v>74.69</v>
      </c>
      <c r="I13" s="13">
        <v>377.32</v>
      </c>
      <c r="J13" s="4">
        <f t="shared" si="0"/>
        <v>713.02999999999975</v>
      </c>
      <c r="K13" s="4">
        <f t="shared" si="1"/>
        <v>1165.0399999999997</v>
      </c>
      <c r="L13" s="58">
        <f t="shared" si="2"/>
        <v>2308.58</v>
      </c>
      <c r="M13" s="65"/>
      <c r="N13" s="66">
        <v>2308.58</v>
      </c>
    </row>
    <row r="14" spans="1:15" x14ac:dyDescent="0.25">
      <c r="A14" s="55" t="s">
        <v>5</v>
      </c>
      <c r="B14" s="49">
        <v>22961.47</v>
      </c>
      <c r="C14" s="9"/>
      <c r="D14" s="9"/>
      <c r="E14" s="9"/>
      <c r="F14" s="10"/>
      <c r="G14" s="46">
        <f t="shared" si="3"/>
        <v>22961.47</v>
      </c>
      <c r="H14" s="13">
        <v>5268.4</v>
      </c>
      <c r="I14" s="13">
        <v>642.33000000000004</v>
      </c>
      <c r="J14" s="4">
        <f>G14-H14-I14-N14</f>
        <v>103.64999999999782</v>
      </c>
      <c r="K14" s="4">
        <f t="shared" si="1"/>
        <v>6014.3799999999974</v>
      </c>
      <c r="L14" s="58">
        <f t="shared" si="2"/>
        <v>16947.090000000004</v>
      </c>
      <c r="M14" s="65"/>
      <c r="N14" s="66">
        <v>16947.09</v>
      </c>
    </row>
    <row r="15" spans="1:15" x14ac:dyDescent="0.25">
      <c r="A15" s="55" t="s">
        <v>6</v>
      </c>
      <c r="B15" s="49">
        <v>15418.55</v>
      </c>
      <c r="C15" s="9"/>
      <c r="D15" s="9"/>
      <c r="E15" s="9"/>
      <c r="F15" s="10"/>
      <c r="G15" s="46">
        <f t="shared" si="3"/>
        <v>15418.55</v>
      </c>
      <c r="H15" s="13">
        <v>3141.96</v>
      </c>
      <c r="I15" s="13">
        <v>642.33000000000004</v>
      </c>
      <c r="J15" s="4">
        <f t="shared" ref="J15:J42" si="7">G15-H15-I15-N15</f>
        <v>232.32999999999993</v>
      </c>
      <c r="K15" s="4">
        <f t="shared" si="1"/>
        <v>4016.62</v>
      </c>
      <c r="L15" s="58">
        <f t="shared" si="2"/>
        <v>11401.93</v>
      </c>
      <c r="M15" s="65"/>
      <c r="N15" s="66">
        <v>11401.93</v>
      </c>
    </row>
    <row r="16" spans="1:15" x14ac:dyDescent="0.25">
      <c r="A16" s="55" t="s">
        <v>7</v>
      </c>
      <c r="B16" s="49">
        <v>19482.46</v>
      </c>
      <c r="C16" s="9"/>
      <c r="D16" s="9"/>
      <c r="E16" s="9"/>
      <c r="F16" s="10"/>
      <c r="G16" s="46">
        <f t="shared" si="3"/>
        <v>19482.46</v>
      </c>
      <c r="H16" s="13">
        <v>4259.54</v>
      </c>
      <c r="I16" s="13">
        <v>642.33000000000004</v>
      </c>
      <c r="J16" s="4">
        <f t="shared" si="7"/>
        <v>106.35999999999876</v>
      </c>
      <c r="K16" s="4">
        <f t="shared" si="1"/>
        <v>5008.2299999999987</v>
      </c>
      <c r="L16" s="58">
        <f t="shared" si="2"/>
        <v>14474.23</v>
      </c>
      <c r="M16" s="65"/>
      <c r="N16" s="66">
        <v>14474.23</v>
      </c>
    </row>
    <row r="17" spans="1:14" x14ac:dyDescent="0.25">
      <c r="A17" s="55" t="s">
        <v>8</v>
      </c>
      <c r="B17" s="49">
        <v>2333.37</v>
      </c>
      <c r="C17" s="9"/>
      <c r="D17" s="9"/>
      <c r="E17" s="9"/>
      <c r="F17" s="10"/>
      <c r="G17" s="46">
        <f t="shared" si="3"/>
        <v>2333.37</v>
      </c>
      <c r="H17" s="13">
        <v>16.45</v>
      </c>
      <c r="I17" s="13">
        <v>210</v>
      </c>
      <c r="J17" s="4">
        <f t="shared" si="7"/>
        <v>16.960000000000036</v>
      </c>
      <c r="K17" s="4">
        <f t="shared" si="1"/>
        <v>243.41000000000003</v>
      </c>
      <c r="L17" s="58">
        <f t="shared" si="2"/>
        <v>2089.96</v>
      </c>
      <c r="M17" s="65"/>
      <c r="N17" s="66">
        <v>2089.96</v>
      </c>
    </row>
    <row r="18" spans="1:14" x14ac:dyDescent="0.25">
      <c r="A18" s="55" t="s">
        <v>9</v>
      </c>
      <c r="B18" s="49">
        <v>2155.4299999999998</v>
      </c>
      <c r="C18" s="9"/>
      <c r="D18" s="9"/>
      <c r="E18" s="9"/>
      <c r="F18" s="10"/>
      <c r="G18" s="46">
        <f t="shared" si="3"/>
        <v>2155.4299999999998</v>
      </c>
      <c r="H18" s="13"/>
      <c r="I18" s="13">
        <v>193.98</v>
      </c>
      <c r="J18" s="4">
        <f t="shared" si="7"/>
        <v>118.02999999999975</v>
      </c>
      <c r="K18" s="4">
        <f t="shared" si="1"/>
        <v>312.00999999999976</v>
      </c>
      <c r="L18" s="58">
        <f t="shared" si="2"/>
        <v>1843.42</v>
      </c>
      <c r="M18" s="65"/>
      <c r="N18" s="66">
        <v>1843.42</v>
      </c>
    </row>
    <row r="19" spans="1:14" x14ac:dyDescent="0.25">
      <c r="A19" s="55" t="s">
        <v>84</v>
      </c>
      <c r="B19" s="49">
        <v>2584.04</v>
      </c>
      <c r="C19" s="9"/>
      <c r="D19" s="9"/>
      <c r="E19" s="9"/>
      <c r="F19" s="10"/>
      <c r="G19" s="46">
        <f t="shared" si="3"/>
        <v>2584.04</v>
      </c>
      <c r="H19" s="13">
        <v>16.260000000000002</v>
      </c>
      <c r="I19" s="13">
        <v>228.49</v>
      </c>
      <c r="J19" s="4">
        <f t="shared" si="7"/>
        <v>286.88999999999987</v>
      </c>
      <c r="K19" s="4">
        <f t="shared" si="1"/>
        <v>531.63999999999987</v>
      </c>
      <c r="L19" s="58">
        <f t="shared" si="2"/>
        <v>2052.4</v>
      </c>
      <c r="M19" s="65"/>
      <c r="N19" s="66">
        <v>2052.4</v>
      </c>
    </row>
    <row r="20" spans="1:14" x14ac:dyDescent="0.25">
      <c r="A20" s="55" t="s">
        <v>10</v>
      </c>
      <c r="B20" s="49">
        <v>6596.99</v>
      </c>
      <c r="C20" s="9"/>
      <c r="D20" s="9"/>
      <c r="E20" s="9"/>
      <c r="F20" s="10"/>
      <c r="G20" s="46">
        <f t="shared" si="3"/>
        <v>6596.99</v>
      </c>
      <c r="H20" s="13">
        <v>663.9</v>
      </c>
      <c r="I20" s="13">
        <f>68.38+573.95</f>
        <v>642.33000000000004</v>
      </c>
      <c r="J20" s="4">
        <f t="shared" si="7"/>
        <v>369.15999999999985</v>
      </c>
      <c r="K20" s="4">
        <f t="shared" si="1"/>
        <v>1675.3899999999999</v>
      </c>
      <c r="L20" s="58">
        <f t="shared" si="2"/>
        <v>4921.6000000000004</v>
      </c>
      <c r="M20" s="65"/>
      <c r="N20" s="66">
        <v>4921.6000000000004</v>
      </c>
    </row>
    <row r="21" spans="1:14" x14ac:dyDescent="0.25">
      <c r="A21" s="55" t="s">
        <v>11</v>
      </c>
      <c r="B21" s="49">
        <v>2355.38</v>
      </c>
      <c r="C21" s="9"/>
      <c r="D21" s="9"/>
      <c r="E21" s="9"/>
      <c r="F21" s="10"/>
      <c r="G21" s="46">
        <f t="shared" si="3"/>
        <v>2355.38</v>
      </c>
      <c r="H21" s="13">
        <v>17.96</v>
      </c>
      <c r="I21" s="13">
        <v>211.98</v>
      </c>
      <c r="J21" s="4">
        <f t="shared" si="7"/>
        <v>138.02999999999997</v>
      </c>
      <c r="K21" s="4">
        <f t="shared" si="1"/>
        <v>367.96999999999997</v>
      </c>
      <c r="L21" s="58">
        <f t="shared" si="2"/>
        <v>1987.41</v>
      </c>
      <c r="M21" s="65"/>
      <c r="N21" s="66">
        <v>1987.41</v>
      </c>
    </row>
    <row r="22" spans="1:14" x14ac:dyDescent="0.25">
      <c r="A22" s="55" t="s">
        <v>12</v>
      </c>
      <c r="B22" s="49">
        <v>36965.769999999997</v>
      </c>
      <c r="C22" s="9"/>
      <c r="D22" s="9"/>
      <c r="E22" s="9"/>
      <c r="F22" s="10"/>
      <c r="G22" s="46">
        <f t="shared" si="3"/>
        <v>36965.769999999997</v>
      </c>
      <c r="H22" s="13">
        <v>9119.59</v>
      </c>
      <c r="I22" s="13">
        <v>642.33000000000004</v>
      </c>
      <c r="J22" s="4">
        <f t="shared" si="7"/>
        <v>262.57999999999447</v>
      </c>
      <c r="K22" s="4">
        <f t="shared" si="1"/>
        <v>10024.499999999995</v>
      </c>
      <c r="L22" s="58">
        <f t="shared" si="2"/>
        <v>26941.270000000004</v>
      </c>
      <c r="M22" s="65"/>
      <c r="N22" s="66">
        <v>26941.27</v>
      </c>
    </row>
    <row r="23" spans="1:14" x14ac:dyDescent="0.25">
      <c r="A23" s="55" t="s">
        <v>13</v>
      </c>
      <c r="B23" s="49">
        <v>17395.05</v>
      </c>
      <c r="C23" s="9"/>
      <c r="D23" s="9"/>
      <c r="E23" s="9"/>
      <c r="F23" s="10"/>
      <c r="G23" s="46">
        <f t="shared" si="3"/>
        <v>17395.05</v>
      </c>
      <c r="H23" s="13">
        <v>3685.5</v>
      </c>
      <c r="I23" s="13">
        <v>642.33000000000004</v>
      </c>
      <c r="J23" s="4">
        <f t="shared" si="7"/>
        <v>2144.83</v>
      </c>
      <c r="K23" s="4">
        <f t="shared" si="1"/>
        <v>6472.66</v>
      </c>
      <c r="L23" s="58">
        <f t="shared" si="2"/>
        <v>10922.39</v>
      </c>
      <c r="M23" s="65"/>
      <c r="N23" s="66">
        <v>10922.39</v>
      </c>
    </row>
    <row r="24" spans="1:14" x14ac:dyDescent="0.25">
      <c r="A24" s="55" t="s">
        <v>14</v>
      </c>
      <c r="B24" s="49">
        <v>6109.91</v>
      </c>
      <c r="C24" s="9"/>
      <c r="D24" s="9"/>
      <c r="E24" s="9"/>
      <c r="F24" s="10"/>
      <c r="G24" s="46">
        <f t="shared" si="3"/>
        <v>6109.91</v>
      </c>
      <c r="H24" s="13">
        <v>529.95000000000005</v>
      </c>
      <c r="I24" s="13">
        <v>642.33000000000004</v>
      </c>
      <c r="J24" s="4">
        <f t="shared" si="7"/>
        <v>1863.9700000000003</v>
      </c>
      <c r="K24" s="4">
        <f t="shared" si="1"/>
        <v>3036.2500000000005</v>
      </c>
      <c r="L24" s="58">
        <f t="shared" si="2"/>
        <v>3073.6599999999994</v>
      </c>
      <c r="M24" s="65"/>
      <c r="N24" s="66">
        <v>3073.66</v>
      </c>
    </row>
    <row r="25" spans="1:14" x14ac:dyDescent="0.25">
      <c r="A25" s="55" t="s">
        <v>71</v>
      </c>
      <c r="B25" s="49">
        <v>2742.21</v>
      </c>
      <c r="C25" s="9"/>
      <c r="D25" s="9"/>
      <c r="E25" s="9"/>
      <c r="F25" s="10"/>
      <c r="G25" s="46">
        <f t="shared" si="3"/>
        <v>2742.21</v>
      </c>
      <c r="H25" s="13">
        <v>44.36</v>
      </c>
      <c r="I25" s="13">
        <v>246.79</v>
      </c>
      <c r="J25" s="4">
        <f t="shared" si="7"/>
        <v>101.80999999999995</v>
      </c>
      <c r="K25" s="4">
        <f t="shared" si="1"/>
        <v>392.95999999999992</v>
      </c>
      <c r="L25" s="58">
        <f t="shared" si="2"/>
        <v>2349.25</v>
      </c>
      <c r="M25" s="65"/>
      <c r="N25" s="66">
        <v>2349.25</v>
      </c>
    </row>
    <row r="26" spans="1:14" x14ac:dyDescent="0.25">
      <c r="A26" s="55" t="s">
        <v>15</v>
      </c>
      <c r="B26" s="49">
        <v>17395.05</v>
      </c>
      <c r="C26" s="9"/>
      <c r="D26" s="9"/>
      <c r="E26" s="9"/>
      <c r="F26" s="10"/>
      <c r="G26" s="46">
        <f t="shared" si="3"/>
        <v>17395.05</v>
      </c>
      <c r="H26" s="13">
        <v>3685.5</v>
      </c>
      <c r="I26" s="13">
        <v>642.33000000000004</v>
      </c>
      <c r="J26" s="4">
        <f t="shared" si="7"/>
        <v>4183.4299999999985</v>
      </c>
      <c r="K26" s="4">
        <f t="shared" si="1"/>
        <v>8511.2599999999984</v>
      </c>
      <c r="L26" s="58">
        <f t="shared" si="2"/>
        <v>8883.7900000000009</v>
      </c>
      <c r="M26" s="65"/>
      <c r="N26" s="66">
        <v>8883.7900000000009</v>
      </c>
    </row>
    <row r="27" spans="1:14" x14ac:dyDescent="0.25">
      <c r="A27" s="55" t="s">
        <v>16</v>
      </c>
      <c r="B27" s="49">
        <v>7237.63</v>
      </c>
      <c r="C27" s="9"/>
      <c r="D27" s="9"/>
      <c r="E27" s="9"/>
      <c r="F27" s="10"/>
      <c r="G27" s="46">
        <f t="shared" si="3"/>
        <v>7237.63</v>
      </c>
      <c r="H27" s="13">
        <f>26.35+182.44</f>
        <v>208.79</v>
      </c>
      <c r="I27" s="13">
        <v>642.33000000000004</v>
      </c>
      <c r="J27" s="4">
        <f t="shared" si="7"/>
        <v>2614.1000000000004</v>
      </c>
      <c r="K27" s="4">
        <f t="shared" si="1"/>
        <v>3465.2200000000003</v>
      </c>
      <c r="L27" s="58">
        <f>SUM(G27-K27)+E27</f>
        <v>3772.41</v>
      </c>
      <c r="M27" s="65"/>
      <c r="N27" s="66">
        <v>3772.41</v>
      </c>
    </row>
    <row r="28" spans="1:14" x14ac:dyDescent="0.25">
      <c r="A28" s="55" t="s">
        <v>17</v>
      </c>
      <c r="B28" s="49">
        <v>7120.64</v>
      </c>
      <c r="C28" s="9"/>
      <c r="D28" s="9"/>
      <c r="E28" s="9"/>
      <c r="F28" s="10"/>
      <c r="G28" s="46">
        <f t="shared" si="3"/>
        <v>7120.64</v>
      </c>
      <c r="H28" s="13">
        <v>912.17</v>
      </c>
      <c r="I28" s="13">
        <v>642.33000000000004</v>
      </c>
      <c r="J28" s="4">
        <f t="shared" si="7"/>
        <v>5.9500000000007276</v>
      </c>
      <c r="K28" s="4">
        <f t="shared" si="1"/>
        <v>1560.4500000000007</v>
      </c>
      <c r="L28" s="58">
        <f t="shared" si="2"/>
        <v>5560.19</v>
      </c>
      <c r="M28" s="65"/>
      <c r="N28" s="66">
        <v>5560.19</v>
      </c>
    </row>
    <row r="29" spans="1:14" x14ac:dyDescent="0.25">
      <c r="A29" s="55" t="s">
        <v>18</v>
      </c>
      <c r="B29" s="50">
        <v>2265.65</v>
      </c>
      <c r="C29" s="9"/>
      <c r="D29" s="9"/>
      <c r="E29" s="9"/>
      <c r="F29" s="10"/>
      <c r="G29" s="46">
        <f t="shared" si="3"/>
        <v>2265.65</v>
      </c>
      <c r="H29" s="13">
        <v>11.28</v>
      </c>
      <c r="I29" s="13">
        <v>203.17</v>
      </c>
      <c r="J29" s="4">
        <f t="shared" si="7"/>
        <v>577.80999999999972</v>
      </c>
      <c r="K29" s="4">
        <f t="shared" si="1"/>
        <v>792.25999999999976</v>
      </c>
      <c r="L29" s="58">
        <f t="shared" si="2"/>
        <v>1473.3900000000003</v>
      </c>
      <c r="M29" s="65"/>
      <c r="N29" s="66">
        <v>1473.39</v>
      </c>
    </row>
    <row r="30" spans="1:14" x14ac:dyDescent="0.25">
      <c r="A30" s="55" t="s">
        <v>19</v>
      </c>
      <c r="B30" s="49">
        <v>7323.21</v>
      </c>
      <c r="C30" s="9"/>
      <c r="D30" s="9"/>
      <c r="E30" s="9"/>
      <c r="F30" s="10"/>
      <c r="G30" s="46">
        <f t="shared" si="3"/>
        <v>7323.21</v>
      </c>
      <c r="H30" s="13">
        <f>29.03+189.92</f>
        <v>218.95</v>
      </c>
      <c r="I30" s="13">
        <f>107.37+534.96</f>
        <v>642.33000000000004</v>
      </c>
      <c r="J30" s="4">
        <f t="shared" si="7"/>
        <v>3231.2300000000005</v>
      </c>
      <c r="K30" s="4">
        <f t="shared" si="1"/>
        <v>4092.51</v>
      </c>
      <c r="L30" s="58">
        <f t="shared" si="2"/>
        <v>3230.7</v>
      </c>
      <c r="M30" s="65"/>
      <c r="N30" s="66">
        <v>3230.7</v>
      </c>
    </row>
    <row r="31" spans="1:14" x14ac:dyDescent="0.25">
      <c r="A31" s="55" t="s">
        <v>20</v>
      </c>
      <c r="B31" s="49">
        <v>5974.71</v>
      </c>
      <c r="C31" s="9"/>
      <c r="D31" s="9"/>
      <c r="E31" s="9"/>
      <c r="F31" s="10"/>
      <c r="G31" s="46">
        <f t="shared" si="3"/>
        <v>5974.71</v>
      </c>
      <c r="H31" s="13">
        <v>583.76</v>
      </c>
      <c r="I31" s="13">
        <v>642.33000000000004</v>
      </c>
      <c r="J31" s="4">
        <f t="shared" si="7"/>
        <v>273.75</v>
      </c>
      <c r="K31" s="4">
        <f t="shared" si="1"/>
        <v>1499.8400000000001</v>
      </c>
      <c r="L31" s="58">
        <f t="shared" si="2"/>
        <v>4474.87</v>
      </c>
      <c r="M31" s="65"/>
      <c r="N31" s="66">
        <v>4474.87</v>
      </c>
    </row>
    <row r="32" spans="1:14" x14ac:dyDescent="0.25">
      <c r="A32" s="55" t="s">
        <v>21</v>
      </c>
      <c r="B32" s="49">
        <v>7019.25</v>
      </c>
      <c r="C32" s="9"/>
      <c r="D32" s="9"/>
      <c r="E32" s="9"/>
      <c r="F32" s="10"/>
      <c r="G32" s="46">
        <f t="shared" si="3"/>
        <v>7019.25</v>
      </c>
      <c r="H32" s="13">
        <v>884.29</v>
      </c>
      <c r="I32" s="13">
        <v>642.33000000000004</v>
      </c>
      <c r="J32" s="4">
        <f t="shared" si="7"/>
        <v>1377.25</v>
      </c>
      <c r="K32" s="4">
        <f t="shared" si="1"/>
        <v>2903.87</v>
      </c>
      <c r="L32" s="58">
        <f t="shared" si="2"/>
        <v>4115.38</v>
      </c>
      <c r="M32" s="65"/>
      <c r="N32" s="66">
        <v>4115.38</v>
      </c>
    </row>
    <row r="33" spans="1:14" x14ac:dyDescent="0.25">
      <c r="A33" s="55" t="s">
        <v>76</v>
      </c>
      <c r="B33" s="49">
        <v>4341.9399999999996</v>
      </c>
      <c r="C33" s="9"/>
      <c r="D33" s="9"/>
      <c r="E33" s="9"/>
      <c r="F33" s="10"/>
      <c r="G33" s="46">
        <f t="shared" si="3"/>
        <v>4341.9399999999996</v>
      </c>
      <c r="H33" s="13">
        <v>227.55</v>
      </c>
      <c r="I33" s="13">
        <v>474.42</v>
      </c>
      <c r="J33" s="4">
        <f t="shared" ref="J33" si="8">G33-H33-I33-N33</f>
        <v>69.839999999999236</v>
      </c>
      <c r="K33" s="4">
        <f t="shared" ref="K33" si="9">SUM(H33:J33)</f>
        <v>771.80999999999926</v>
      </c>
      <c r="L33" s="58">
        <f>SUM(G33-K33)+E33</f>
        <v>3570.13</v>
      </c>
      <c r="M33" s="65"/>
      <c r="N33" s="66">
        <v>3570.13</v>
      </c>
    </row>
    <row r="34" spans="1:14" x14ac:dyDescent="0.25">
      <c r="A34" s="55" t="s">
        <v>22</v>
      </c>
      <c r="B34" s="49">
        <v>1980.34</v>
      </c>
      <c r="C34" s="9"/>
      <c r="D34" s="9"/>
      <c r="E34" s="9"/>
      <c r="F34" s="10"/>
      <c r="G34" s="46">
        <f t="shared" si="3"/>
        <v>1980.34</v>
      </c>
      <c r="H34" s="13"/>
      <c r="I34" s="13">
        <v>177.9</v>
      </c>
      <c r="J34" s="4">
        <f t="shared" si="7"/>
        <v>9.5799999999999272</v>
      </c>
      <c r="K34" s="4">
        <f t="shared" si="1"/>
        <v>187.47999999999993</v>
      </c>
      <c r="L34" s="58">
        <f>SUM(G34-K34)+E34</f>
        <v>1792.86</v>
      </c>
      <c r="M34" s="65"/>
      <c r="N34" s="66">
        <v>1792.86</v>
      </c>
    </row>
    <row r="35" spans="1:14" x14ac:dyDescent="0.25">
      <c r="A35" s="55" t="s">
        <v>23</v>
      </c>
      <c r="B35" s="49">
        <v>6473.81</v>
      </c>
      <c r="C35" s="9"/>
      <c r="D35" s="9"/>
      <c r="E35" s="9"/>
      <c r="F35" s="10"/>
      <c r="G35" s="46">
        <f t="shared" si="3"/>
        <v>6473.81</v>
      </c>
      <c r="H35" s="13">
        <v>734.3</v>
      </c>
      <c r="I35" s="13">
        <v>642.33000000000004</v>
      </c>
      <c r="J35" s="4">
        <f t="shared" si="7"/>
        <v>65.190000000000509</v>
      </c>
      <c r="K35" s="4">
        <f t="shared" si="1"/>
        <v>1441.8200000000006</v>
      </c>
      <c r="L35" s="58">
        <f t="shared" si="2"/>
        <v>5031.99</v>
      </c>
      <c r="M35" s="65"/>
      <c r="N35" s="66">
        <v>5031.99</v>
      </c>
    </row>
    <row r="36" spans="1:14" x14ac:dyDescent="0.25">
      <c r="A36" s="55" t="s">
        <v>24</v>
      </c>
      <c r="B36" s="49">
        <v>18361.45</v>
      </c>
      <c r="C36" s="9"/>
      <c r="D36" s="9"/>
      <c r="E36" s="9"/>
      <c r="F36" s="10"/>
      <c r="G36" s="46">
        <f t="shared" si="3"/>
        <v>18361.45</v>
      </c>
      <c r="H36" s="13">
        <f>132.82+3005.16</f>
        <v>3137.98</v>
      </c>
      <c r="I36" s="13">
        <v>642.33000000000004</v>
      </c>
      <c r="J36" s="4">
        <f t="shared" si="7"/>
        <v>3810.9200000000019</v>
      </c>
      <c r="K36" s="4">
        <f t="shared" si="1"/>
        <v>7591.2300000000014</v>
      </c>
      <c r="L36" s="58">
        <f>SUM(G36-K36)+E36</f>
        <v>10770.22</v>
      </c>
      <c r="M36" s="65"/>
      <c r="N36" s="66">
        <v>10770.22</v>
      </c>
    </row>
    <row r="37" spans="1:14" x14ac:dyDescent="0.25">
      <c r="A37" s="55" t="s">
        <v>25</v>
      </c>
      <c r="B37" s="49">
        <v>17116.73</v>
      </c>
      <c r="C37" s="9"/>
      <c r="D37" s="9"/>
      <c r="E37" s="9"/>
      <c r="F37" s="10"/>
      <c r="G37" s="46">
        <f t="shared" si="3"/>
        <v>17116.73</v>
      </c>
      <c r="H37" s="13">
        <v>3608.96</v>
      </c>
      <c r="I37" s="13">
        <v>642.33000000000004</v>
      </c>
      <c r="J37" s="4">
        <f t="shared" si="7"/>
        <v>5.9500000000007276</v>
      </c>
      <c r="K37" s="4">
        <f t="shared" si="1"/>
        <v>4257.2400000000007</v>
      </c>
      <c r="L37" s="58">
        <f t="shared" si="2"/>
        <v>12859.489999999998</v>
      </c>
      <c r="M37" s="65"/>
      <c r="N37" s="66">
        <v>12859.49</v>
      </c>
    </row>
    <row r="38" spans="1:14" x14ac:dyDescent="0.25">
      <c r="A38" s="55" t="s">
        <v>77</v>
      </c>
      <c r="B38" s="49">
        <v>6238.69</v>
      </c>
      <c r="C38" s="9"/>
      <c r="D38" s="9"/>
      <c r="E38" s="9"/>
      <c r="F38" s="10"/>
      <c r="G38" s="46">
        <f t="shared" si="3"/>
        <v>6238.69</v>
      </c>
      <c r="H38" s="13">
        <v>669.64</v>
      </c>
      <c r="I38" s="13">
        <f>244.65+397.68</f>
        <v>642.33000000000004</v>
      </c>
      <c r="J38" s="4">
        <f t="shared" si="7"/>
        <v>191.61999999999898</v>
      </c>
      <c r="K38" s="4">
        <f t="shared" si="1"/>
        <v>1503.589999999999</v>
      </c>
      <c r="L38" s="58">
        <f t="shared" si="2"/>
        <v>4735.1000000000004</v>
      </c>
      <c r="M38" s="65"/>
      <c r="N38" s="66">
        <v>4735.1000000000004</v>
      </c>
    </row>
    <row r="39" spans="1:14" x14ac:dyDescent="0.25">
      <c r="A39" s="55" t="s">
        <v>26</v>
      </c>
      <c r="B39" s="49">
        <v>5680.61</v>
      </c>
      <c r="C39" s="9"/>
      <c r="D39" s="9"/>
      <c r="E39" s="9"/>
      <c r="F39" s="10"/>
      <c r="G39" s="46">
        <f t="shared" si="3"/>
        <v>5680.61</v>
      </c>
      <c r="H39" s="13">
        <v>416.7</v>
      </c>
      <c r="I39" s="13">
        <v>624.86</v>
      </c>
      <c r="J39" s="4">
        <f t="shared" si="7"/>
        <v>1408.0700000000002</v>
      </c>
      <c r="K39" s="4">
        <f t="shared" si="1"/>
        <v>2449.63</v>
      </c>
      <c r="L39" s="58">
        <f>SUM(G39-K39)+E39</f>
        <v>3230.9799999999996</v>
      </c>
      <c r="M39" s="65"/>
      <c r="N39" s="66">
        <v>3230.98</v>
      </c>
    </row>
    <row r="40" spans="1:14" x14ac:dyDescent="0.25">
      <c r="A40" s="55" t="s">
        <v>73</v>
      </c>
      <c r="B40" s="49">
        <v>1803.19</v>
      </c>
      <c r="C40" s="9"/>
      <c r="D40" s="9"/>
      <c r="E40" s="9"/>
      <c r="F40" s="10"/>
      <c r="G40" s="46">
        <f t="shared" si="3"/>
        <v>1803.19</v>
      </c>
      <c r="H40" s="13"/>
      <c r="I40" s="13">
        <v>162.28</v>
      </c>
      <c r="J40" s="4">
        <f t="shared" ref="J40" si="10">G40-H40-I40-N40</f>
        <v>14.790000000000191</v>
      </c>
      <c r="K40" s="4">
        <f t="shared" ref="K40" si="11">SUM(H40:J40)</f>
        <v>177.07000000000019</v>
      </c>
      <c r="L40" s="58">
        <f t="shared" ref="L40" si="12">SUM(G40-K40)</f>
        <v>1626.12</v>
      </c>
      <c r="M40" s="65"/>
      <c r="N40" s="66">
        <v>1626.12</v>
      </c>
    </row>
    <row r="41" spans="1:14" x14ac:dyDescent="0.25">
      <c r="A41" s="55" t="s">
        <v>27</v>
      </c>
      <c r="B41" s="49">
        <v>2892.6</v>
      </c>
      <c r="C41" s="9"/>
      <c r="D41" s="9"/>
      <c r="E41" s="9"/>
      <c r="F41" s="10"/>
      <c r="G41" s="46">
        <f t="shared" si="3"/>
        <v>2892.6</v>
      </c>
      <c r="H41" s="13">
        <v>54.62</v>
      </c>
      <c r="I41" s="13">
        <v>260.33</v>
      </c>
      <c r="J41" s="4">
        <f t="shared" si="7"/>
        <v>825.35000000000014</v>
      </c>
      <c r="K41" s="4">
        <f t="shared" si="1"/>
        <v>1140.3000000000002</v>
      </c>
      <c r="L41" s="58">
        <f t="shared" si="2"/>
        <v>1752.2999999999997</v>
      </c>
      <c r="M41" s="65"/>
      <c r="N41" s="66">
        <v>1752.3</v>
      </c>
    </row>
    <row r="42" spans="1:14" ht="15.75" thickBot="1" x14ac:dyDescent="0.3">
      <c r="A42" s="55" t="s">
        <v>28</v>
      </c>
      <c r="B42" s="51">
        <v>17255.89</v>
      </c>
      <c r="C42" s="9"/>
      <c r="D42" s="9"/>
      <c r="E42" s="9"/>
      <c r="F42" s="10"/>
      <c r="G42" s="47">
        <f t="shared" si="3"/>
        <v>17255.89</v>
      </c>
      <c r="H42" s="13">
        <v>3595.09</v>
      </c>
      <c r="I42" s="13">
        <v>642.33000000000004</v>
      </c>
      <c r="J42" s="4">
        <f t="shared" si="7"/>
        <v>1410.8799999999992</v>
      </c>
      <c r="K42" s="4">
        <f t="shared" si="1"/>
        <v>5648.2999999999993</v>
      </c>
      <c r="L42" s="59">
        <f t="shared" si="2"/>
        <v>11607.59</v>
      </c>
      <c r="M42" s="65"/>
      <c r="N42" s="66">
        <v>11607.59</v>
      </c>
    </row>
    <row r="43" spans="1:14" x14ac:dyDescent="0.25">
      <c r="A43" s="71" t="s">
        <v>60</v>
      </c>
      <c r="B43" s="92" t="s">
        <v>48</v>
      </c>
      <c r="C43" s="39" t="s">
        <v>49</v>
      </c>
      <c r="D43" s="75" t="s">
        <v>51</v>
      </c>
      <c r="E43" s="75" t="s">
        <v>69</v>
      </c>
      <c r="F43" s="39" t="s">
        <v>65</v>
      </c>
      <c r="G43" s="61" t="s">
        <v>52</v>
      </c>
      <c r="H43" s="94" t="s">
        <v>54</v>
      </c>
      <c r="I43" s="94" t="s">
        <v>55</v>
      </c>
      <c r="J43" s="39" t="s">
        <v>56</v>
      </c>
      <c r="K43" s="39" t="s">
        <v>58</v>
      </c>
      <c r="L43" s="63" t="s">
        <v>52</v>
      </c>
      <c r="M43" s="68"/>
      <c r="N43" s="68"/>
    </row>
    <row r="44" spans="1:14" ht="15.75" thickBot="1" x14ac:dyDescent="0.3">
      <c r="A44" s="72"/>
      <c r="B44" s="93"/>
      <c r="C44" s="40" t="s">
        <v>50</v>
      </c>
      <c r="D44" s="76"/>
      <c r="E44" s="76"/>
      <c r="F44" s="40" t="s">
        <v>66</v>
      </c>
      <c r="G44" s="62" t="s">
        <v>53</v>
      </c>
      <c r="H44" s="95"/>
      <c r="I44" s="95"/>
      <c r="J44" s="40" t="s">
        <v>57</v>
      </c>
      <c r="K44" s="40" t="s">
        <v>57</v>
      </c>
      <c r="L44" s="64" t="s">
        <v>59</v>
      </c>
      <c r="M44" s="68"/>
      <c r="N44" s="68"/>
    </row>
    <row r="45" spans="1:14" x14ac:dyDescent="0.25">
      <c r="A45" s="55" t="s">
        <v>29</v>
      </c>
      <c r="B45" s="53">
        <v>1984.95</v>
      </c>
      <c r="C45" s="9"/>
      <c r="D45" s="9"/>
      <c r="E45" s="9"/>
      <c r="F45" s="10"/>
      <c r="G45" s="52">
        <f>SUM(B45:F45)-E45</f>
        <v>1984.95</v>
      </c>
      <c r="H45" s="13"/>
      <c r="I45" s="13">
        <v>178.64</v>
      </c>
      <c r="J45" s="4">
        <f t="shared" ref="J45:J66" si="13">G45-H45-I45-N45</f>
        <v>683.40999999999985</v>
      </c>
      <c r="K45" s="4">
        <f t="shared" si="1"/>
        <v>862.04999999999984</v>
      </c>
      <c r="L45" s="60">
        <f t="shared" si="2"/>
        <v>1122.9000000000001</v>
      </c>
      <c r="M45" s="65"/>
      <c r="N45" s="66">
        <v>1122.9000000000001</v>
      </c>
    </row>
    <row r="46" spans="1:14" x14ac:dyDescent="0.25">
      <c r="A46" s="55" t="s">
        <v>30</v>
      </c>
      <c r="B46" s="49">
        <v>4056.05</v>
      </c>
      <c r="C46" s="9"/>
      <c r="D46" s="9"/>
      <c r="E46" s="9"/>
      <c r="F46" s="21"/>
      <c r="G46" s="46">
        <f t="shared" ref="G46:G66" si="14">SUM(B46:F46)-E46</f>
        <v>4056.05</v>
      </c>
      <c r="H46" s="13">
        <v>186.68</v>
      </c>
      <c r="I46" s="13">
        <v>446.16</v>
      </c>
      <c r="J46" s="4">
        <f t="shared" si="13"/>
        <v>432.53000000000065</v>
      </c>
      <c r="K46" s="4">
        <f t="shared" si="1"/>
        <v>1065.3700000000008</v>
      </c>
      <c r="L46" s="58">
        <f t="shared" si="2"/>
        <v>2990.6799999999994</v>
      </c>
      <c r="M46" s="65"/>
      <c r="N46" s="66">
        <v>2990.68</v>
      </c>
    </row>
    <row r="47" spans="1:14" x14ac:dyDescent="0.25">
      <c r="A47" s="55" t="s">
        <v>31</v>
      </c>
      <c r="B47" s="49">
        <v>8595.6299999999992</v>
      </c>
      <c r="C47" s="9"/>
      <c r="D47" s="9"/>
      <c r="E47" s="9"/>
      <c r="F47" s="21">
        <v>5773.98</v>
      </c>
      <c r="G47" s="46">
        <f t="shared" si="14"/>
        <v>14369.609999999999</v>
      </c>
      <c r="H47" s="13">
        <v>2853.5</v>
      </c>
      <c r="I47" s="13">
        <v>642.33000000000004</v>
      </c>
      <c r="J47" s="4">
        <f t="shared" si="13"/>
        <v>578.64999999999964</v>
      </c>
      <c r="K47" s="4">
        <f t="shared" si="1"/>
        <v>4074.4799999999996</v>
      </c>
      <c r="L47" s="58">
        <f t="shared" si="2"/>
        <v>10295.129999999999</v>
      </c>
      <c r="M47" s="65"/>
      <c r="N47" s="66">
        <v>10295.129999999999</v>
      </c>
    </row>
    <row r="48" spans="1:14" x14ac:dyDescent="0.25">
      <c r="A48" s="55" t="s">
        <v>32</v>
      </c>
      <c r="B48" s="49">
        <v>8814.7000000000007</v>
      </c>
      <c r="C48" s="9"/>
      <c r="D48" s="9"/>
      <c r="E48" s="9"/>
      <c r="F48" s="21"/>
      <c r="G48" s="46">
        <f t="shared" si="14"/>
        <v>8814.7000000000007</v>
      </c>
      <c r="H48" s="13">
        <v>1273.77</v>
      </c>
      <c r="I48" s="13">
        <v>642.33000000000004</v>
      </c>
      <c r="J48" s="4">
        <f>G48-H48-I48-N48</f>
        <v>834.14000000000033</v>
      </c>
      <c r="K48" s="4">
        <f>SUM(H48:J48)</f>
        <v>2750.2400000000002</v>
      </c>
      <c r="L48" s="58">
        <f t="shared" si="2"/>
        <v>6064.4600000000009</v>
      </c>
      <c r="M48" s="65"/>
      <c r="N48" s="66">
        <v>6064.46</v>
      </c>
    </row>
    <row r="49" spans="1:14" x14ac:dyDescent="0.25">
      <c r="A49" s="55" t="s">
        <v>33</v>
      </c>
      <c r="B49" s="49">
        <v>6467.63</v>
      </c>
      <c r="C49" s="9"/>
      <c r="D49" s="9"/>
      <c r="E49" s="9"/>
      <c r="F49" s="21"/>
      <c r="G49" s="46">
        <f t="shared" si="14"/>
        <v>6467.63</v>
      </c>
      <c r="H49" s="13">
        <v>628.32000000000005</v>
      </c>
      <c r="I49" s="13">
        <f>251.38+390.95</f>
        <v>642.32999999999993</v>
      </c>
      <c r="J49" s="4">
        <f t="shared" si="13"/>
        <v>420.94000000000051</v>
      </c>
      <c r="K49" s="4">
        <f t="shared" si="1"/>
        <v>1691.5900000000006</v>
      </c>
      <c r="L49" s="58">
        <f t="shared" si="2"/>
        <v>4776.0399999999991</v>
      </c>
      <c r="M49" s="65"/>
      <c r="N49" s="66">
        <v>4776.04</v>
      </c>
    </row>
    <row r="50" spans="1:14" x14ac:dyDescent="0.25">
      <c r="A50" s="55" t="s">
        <v>34</v>
      </c>
      <c r="B50" s="49">
        <v>6604.11</v>
      </c>
      <c r="C50" s="9"/>
      <c r="D50" s="9"/>
      <c r="E50" s="9"/>
      <c r="F50" s="21"/>
      <c r="G50" s="46">
        <f t="shared" si="14"/>
        <v>6604.11</v>
      </c>
      <c r="H50" s="13">
        <v>717.99</v>
      </c>
      <c r="I50" s="13">
        <f>474.8+167.53</f>
        <v>642.33000000000004</v>
      </c>
      <c r="J50" s="4">
        <f t="shared" si="13"/>
        <v>785.30000000000018</v>
      </c>
      <c r="K50" s="4">
        <f t="shared" si="1"/>
        <v>2145.6200000000003</v>
      </c>
      <c r="L50" s="58">
        <f>SUM(G50-K50)+E50</f>
        <v>4458.49</v>
      </c>
      <c r="M50" s="65"/>
      <c r="N50" s="66">
        <v>4458.49</v>
      </c>
    </row>
    <row r="51" spans="1:14" x14ac:dyDescent="0.25">
      <c r="A51" s="55" t="s">
        <v>35</v>
      </c>
      <c r="B51" s="49">
        <v>6238.69</v>
      </c>
      <c r="C51" s="9"/>
      <c r="D51" s="9"/>
      <c r="E51" s="9"/>
      <c r="F51" s="21"/>
      <c r="G51" s="46">
        <f t="shared" si="14"/>
        <v>6238.69</v>
      </c>
      <c r="H51" s="13">
        <v>617.5</v>
      </c>
      <c r="I51" s="13">
        <f>598.04+44.29</f>
        <v>642.32999999999993</v>
      </c>
      <c r="J51" s="4">
        <f t="shared" si="13"/>
        <v>559.4399999999996</v>
      </c>
      <c r="K51" s="4">
        <f t="shared" si="1"/>
        <v>1819.2699999999995</v>
      </c>
      <c r="L51" s="58">
        <f>SUM(G51-K51)+E51</f>
        <v>4419.42</v>
      </c>
      <c r="M51" s="65"/>
      <c r="N51" s="66">
        <v>4419.42</v>
      </c>
    </row>
    <row r="52" spans="1:14" x14ac:dyDescent="0.25">
      <c r="A52" s="55" t="s">
        <v>36</v>
      </c>
      <c r="B52" s="49">
        <v>4012.89</v>
      </c>
      <c r="C52" s="9"/>
      <c r="D52" s="9"/>
      <c r="E52" s="9"/>
      <c r="F52" s="21"/>
      <c r="G52" s="46">
        <f t="shared" si="14"/>
        <v>4012.89</v>
      </c>
      <c r="H52" s="13">
        <v>124.04</v>
      </c>
      <c r="I52" s="13">
        <v>441.41</v>
      </c>
      <c r="J52" s="4">
        <f t="shared" si="13"/>
        <v>869.02</v>
      </c>
      <c r="K52" s="4">
        <f t="shared" si="1"/>
        <v>1434.47</v>
      </c>
      <c r="L52" s="58">
        <f t="shared" si="2"/>
        <v>2578.42</v>
      </c>
      <c r="M52" s="65"/>
      <c r="N52" s="66">
        <v>2578.42</v>
      </c>
    </row>
    <row r="53" spans="1:14" x14ac:dyDescent="0.25">
      <c r="A53" s="55" t="s">
        <v>88</v>
      </c>
      <c r="B53" s="49">
        <v>2333.37</v>
      </c>
      <c r="C53" s="9"/>
      <c r="D53" s="9"/>
      <c r="E53" s="9"/>
      <c r="F53" s="21"/>
      <c r="G53" s="46">
        <f t="shared" si="14"/>
        <v>2333.37</v>
      </c>
      <c r="H53" s="13">
        <v>16.45</v>
      </c>
      <c r="I53" s="13">
        <v>210</v>
      </c>
      <c r="J53" s="4">
        <f t="shared" si="13"/>
        <v>5.9500000000002728</v>
      </c>
      <c r="K53" s="4">
        <f t="shared" si="1"/>
        <v>232.40000000000026</v>
      </c>
      <c r="L53" s="58">
        <f t="shared" si="2"/>
        <v>2100.9699999999998</v>
      </c>
      <c r="M53" s="65"/>
      <c r="N53" s="66">
        <v>2100.9699999999998</v>
      </c>
    </row>
    <row r="54" spans="1:14" x14ac:dyDescent="0.25">
      <c r="A54" s="55" t="s">
        <v>38</v>
      </c>
      <c r="B54" s="49">
        <v>33273.1</v>
      </c>
      <c r="C54" s="9"/>
      <c r="D54" s="9"/>
      <c r="E54" s="9"/>
      <c r="F54" s="21"/>
      <c r="G54" s="46">
        <f t="shared" si="14"/>
        <v>33273.1</v>
      </c>
      <c r="H54" s="13">
        <v>8104.1</v>
      </c>
      <c r="I54" s="13">
        <v>642.33000000000004</v>
      </c>
      <c r="J54" s="4">
        <f t="shared" si="13"/>
        <v>561.38999999999942</v>
      </c>
      <c r="K54" s="4">
        <f t="shared" si="1"/>
        <v>9307.82</v>
      </c>
      <c r="L54" s="58">
        <f t="shared" si="2"/>
        <v>23965.279999999999</v>
      </c>
      <c r="M54" s="65"/>
      <c r="N54" s="66">
        <v>23965.279999999999</v>
      </c>
    </row>
    <row r="55" spans="1:14" x14ac:dyDescent="0.25">
      <c r="A55" s="55" t="s">
        <v>39</v>
      </c>
      <c r="B55" s="49">
        <v>6353.16</v>
      </c>
      <c r="C55" s="9"/>
      <c r="D55" s="9"/>
      <c r="E55" s="9"/>
      <c r="F55" s="21"/>
      <c r="G55" s="46">
        <f t="shared" si="14"/>
        <v>6353.16</v>
      </c>
      <c r="H55" s="13">
        <v>648.98</v>
      </c>
      <c r="I55" s="13">
        <v>642.33000000000004</v>
      </c>
      <c r="J55" s="4">
        <f t="shared" si="13"/>
        <v>199.77000000000044</v>
      </c>
      <c r="K55" s="4">
        <f t="shared" si="1"/>
        <v>1491.0800000000004</v>
      </c>
      <c r="L55" s="58">
        <f t="shared" si="2"/>
        <v>4862.08</v>
      </c>
      <c r="M55" s="65"/>
      <c r="N55" s="66">
        <v>4862.08</v>
      </c>
    </row>
    <row r="56" spans="1:14" x14ac:dyDescent="0.25">
      <c r="A56" s="55" t="s">
        <v>40</v>
      </c>
      <c r="B56" s="49">
        <v>5289.58</v>
      </c>
      <c r="C56" s="9"/>
      <c r="D56" s="9"/>
      <c r="E56" s="9"/>
      <c r="F56" s="21"/>
      <c r="G56" s="46">
        <f t="shared" si="14"/>
        <v>5289.58</v>
      </c>
      <c r="H56" s="13">
        <v>380.45</v>
      </c>
      <c r="I56" s="13">
        <v>581.85</v>
      </c>
      <c r="J56" s="4">
        <f t="shared" si="13"/>
        <v>746.97999999999956</v>
      </c>
      <c r="K56" s="4">
        <f t="shared" si="1"/>
        <v>1709.2799999999995</v>
      </c>
      <c r="L56" s="58">
        <f t="shared" si="2"/>
        <v>3580.3</v>
      </c>
      <c r="M56" s="65"/>
      <c r="N56" s="66">
        <v>3580.3</v>
      </c>
    </row>
    <row r="57" spans="1:14" x14ac:dyDescent="0.25">
      <c r="A57" s="55" t="s">
        <v>72</v>
      </c>
      <c r="B57" s="49">
        <v>1803.19</v>
      </c>
      <c r="C57" s="9"/>
      <c r="D57" s="9"/>
      <c r="E57" s="9"/>
      <c r="F57" s="21"/>
      <c r="G57" s="46">
        <f t="shared" si="14"/>
        <v>1803.19</v>
      </c>
      <c r="H57" s="13"/>
      <c r="I57" s="13">
        <v>162.28</v>
      </c>
      <c r="J57" s="4">
        <f t="shared" ref="J57" si="15">G57-H57-I57-N57</f>
        <v>5.9500000000000455</v>
      </c>
      <c r="K57" s="4">
        <f t="shared" ref="K57" si="16">SUM(H57:J57)</f>
        <v>168.23000000000005</v>
      </c>
      <c r="L57" s="58">
        <f t="shared" ref="L57" si="17">SUM(G57-K57)</f>
        <v>1634.96</v>
      </c>
      <c r="M57" s="65"/>
      <c r="N57" s="66">
        <v>1634.96</v>
      </c>
    </row>
    <row r="58" spans="1:14" x14ac:dyDescent="0.25">
      <c r="A58" s="55" t="s">
        <v>41</v>
      </c>
      <c r="B58" s="49">
        <v>17673.37</v>
      </c>
      <c r="C58" s="9"/>
      <c r="D58" s="9"/>
      <c r="E58" s="9"/>
      <c r="F58" s="21"/>
      <c r="G58" s="46">
        <f t="shared" si="14"/>
        <v>17673.37</v>
      </c>
      <c r="H58" s="13">
        <v>3814.18</v>
      </c>
      <c r="I58" s="13">
        <v>642.33000000000004</v>
      </c>
      <c r="J58" s="4">
        <f t="shared" si="13"/>
        <v>5.9499999999989086</v>
      </c>
      <c r="K58" s="4">
        <f t="shared" si="1"/>
        <v>4462.4599999999991</v>
      </c>
      <c r="L58" s="58">
        <f>SUM(G58-K58)+E58</f>
        <v>13210.91</v>
      </c>
      <c r="M58" s="65"/>
      <c r="N58" s="66">
        <v>13210.91</v>
      </c>
    </row>
    <row r="59" spans="1:14" x14ac:dyDescent="0.25">
      <c r="A59" s="55" t="s">
        <v>42</v>
      </c>
      <c r="B59" s="49">
        <v>2072.52</v>
      </c>
      <c r="C59" s="9"/>
      <c r="D59" s="9"/>
      <c r="E59" s="9"/>
      <c r="F59" s="21"/>
      <c r="G59" s="46">
        <f t="shared" si="14"/>
        <v>2072.52</v>
      </c>
      <c r="H59" s="13"/>
      <c r="I59" s="13">
        <v>186.52</v>
      </c>
      <c r="J59" s="4">
        <f t="shared" si="13"/>
        <v>145.13000000000011</v>
      </c>
      <c r="K59" s="4">
        <f t="shared" si="1"/>
        <v>331.65000000000009</v>
      </c>
      <c r="L59" s="58">
        <f t="shared" si="2"/>
        <v>1740.87</v>
      </c>
      <c r="M59" s="65"/>
      <c r="N59" s="66">
        <v>1740.87</v>
      </c>
    </row>
    <row r="60" spans="1:14" x14ac:dyDescent="0.25">
      <c r="A60" s="55" t="s">
        <v>43</v>
      </c>
      <c r="B60" s="49">
        <v>4022.25</v>
      </c>
      <c r="C60" s="9"/>
      <c r="D60" s="9"/>
      <c r="E60" s="9"/>
      <c r="F60" s="21"/>
      <c r="G60" s="46">
        <f t="shared" si="14"/>
        <v>4022.25</v>
      </c>
      <c r="H60" s="13">
        <v>165.61</v>
      </c>
      <c r="I60" s="13">
        <v>428.8</v>
      </c>
      <c r="J60" s="4">
        <f t="shared" si="13"/>
        <v>1141.0399999999995</v>
      </c>
      <c r="K60" s="4">
        <f t="shared" si="1"/>
        <v>1735.4499999999996</v>
      </c>
      <c r="L60" s="58">
        <f t="shared" si="2"/>
        <v>2286.8000000000002</v>
      </c>
      <c r="M60" s="65"/>
      <c r="N60" s="66">
        <v>2286.8000000000002</v>
      </c>
    </row>
    <row r="61" spans="1:14" x14ac:dyDescent="0.25">
      <c r="A61" s="55" t="s">
        <v>44</v>
      </c>
      <c r="B61" s="49">
        <v>16542.23</v>
      </c>
      <c r="C61" s="9"/>
      <c r="D61" s="9"/>
      <c r="E61" s="9"/>
      <c r="F61" s="21"/>
      <c r="G61" s="46">
        <f t="shared" si="14"/>
        <v>16542.23</v>
      </c>
      <c r="H61" s="13">
        <f>61.32+2546.12</f>
        <v>2607.44</v>
      </c>
      <c r="I61" s="13">
        <v>642.33000000000004</v>
      </c>
      <c r="J61" s="4">
        <f t="shared" si="13"/>
        <v>4449.8099999999995</v>
      </c>
      <c r="K61" s="4">
        <f t="shared" si="1"/>
        <v>7699.58</v>
      </c>
      <c r="L61" s="58">
        <f>SUM(G61-K61)+E61</f>
        <v>8842.65</v>
      </c>
      <c r="M61" s="65"/>
      <c r="N61" s="66">
        <v>8842.65</v>
      </c>
    </row>
    <row r="62" spans="1:14" x14ac:dyDescent="0.25">
      <c r="A62" s="55" t="s">
        <v>45</v>
      </c>
      <c r="B62" s="49">
        <v>4795.6499999999996</v>
      </c>
      <c r="C62" s="9"/>
      <c r="D62" s="9"/>
      <c r="E62" s="9"/>
      <c r="F62" s="21"/>
      <c r="G62" s="46">
        <f t="shared" si="14"/>
        <v>4795.6499999999996</v>
      </c>
      <c r="H62" s="13">
        <v>281.54000000000002</v>
      </c>
      <c r="I62" s="13">
        <v>527.52</v>
      </c>
      <c r="J62" s="4">
        <f t="shared" si="13"/>
        <v>1858.35</v>
      </c>
      <c r="K62" s="4">
        <f t="shared" si="1"/>
        <v>2667.41</v>
      </c>
      <c r="L62" s="58">
        <f t="shared" si="2"/>
        <v>2128.2399999999998</v>
      </c>
      <c r="M62" s="65"/>
      <c r="N62" s="66">
        <v>2128.2399999999998</v>
      </c>
    </row>
    <row r="63" spans="1:14" x14ac:dyDescent="0.25">
      <c r="A63" s="55" t="s">
        <v>46</v>
      </c>
      <c r="B63" s="49">
        <v>1926.49</v>
      </c>
      <c r="C63" s="9"/>
      <c r="D63" s="9"/>
      <c r="E63" s="9"/>
      <c r="F63" s="21"/>
      <c r="G63" s="46">
        <f t="shared" si="14"/>
        <v>1926.49</v>
      </c>
      <c r="H63" s="13"/>
      <c r="I63" s="13">
        <v>173.38</v>
      </c>
      <c r="J63" s="4">
        <f t="shared" si="13"/>
        <v>66.510000000000218</v>
      </c>
      <c r="K63" s="4">
        <f t="shared" si="1"/>
        <v>239.89000000000021</v>
      </c>
      <c r="L63" s="58">
        <f t="shared" si="2"/>
        <v>1686.6</v>
      </c>
      <c r="M63" s="65"/>
      <c r="N63" s="66">
        <v>1686.6</v>
      </c>
    </row>
    <row r="64" spans="1:14" x14ac:dyDescent="0.25">
      <c r="A64" s="55" t="s">
        <v>89</v>
      </c>
      <c r="B64" s="49">
        <v>3865.44</v>
      </c>
      <c r="C64" s="9"/>
      <c r="D64" s="9"/>
      <c r="E64" s="9"/>
      <c r="F64" s="21"/>
      <c r="G64" s="46">
        <f t="shared" si="14"/>
        <v>3865.44</v>
      </c>
      <c r="H64" s="13">
        <v>161.24</v>
      </c>
      <c r="I64" s="13">
        <v>425.19</v>
      </c>
      <c r="J64" s="4">
        <f t="shared" ref="J64" si="18">G64-H64-I64-N64</f>
        <v>5.9499999999998181</v>
      </c>
      <c r="K64" s="4">
        <f t="shared" ref="K64" si="19">SUM(H64:J64)</f>
        <v>592.37999999999988</v>
      </c>
      <c r="L64" s="58">
        <f t="shared" ref="L64" si="20">SUM(G64-K64)</f>
        <v>3273.0600000000004</v>
      </c>
      <c r="M64" s="65"/>
      <c r="N64" s="66">
        <v>3273.06</v>
      </c>
    </row>
    <row r="65" spans="1:14" x14ac:dyDescent="0.25">
      <c r="A65" s="55" t="s">
        <v>86</v>
      </c>
      <c r="B65" s="49">
        <v>1699.18</v>
      </c>
      <c r="C65" s="9"/>
      <c r="D65" s="9"/>
      <c r="E65" s="9"/>
      <c r="F65" s="21"/>
      <c r="G65" s="46">
        <f t="shared" si="14"/>
        <v>1699.18</v>
      </c>
      <c r="H65" s="13"/>
      <c r="I65" s="13">
        <v>135.93</v>
      </c>
      <c r="J65" s="4">
        <f t="shared" ref="J65" si="21">G65-H65-I65-N65</f>
        <v>127.8599999999999</v>
      </c>
      <c r="K65" s="4">
        <f t="shared" ref="K65" si="22">SUM(H65:J65)</f>
        <v>263.78999999999991</v>
      </c>
      <c r="L65" s="58">
        <f t="shared" ref="L65" si="23">SUM(G65-K65)</f>
        <v>1435.39</v>
      </c>
      <c r="M65" s="65"/>
      <c r="N65" s="66">
        <v>1435.39</v>
      </c>
    </row>
    <row r="66" spans="1:14" ht="15.75" thickBot="1" x14ac:dyDescent="0.3">
      <c r="A66" s="56" t="s">
        <v>47</v>
      </c>
      <c r="B66" s="51">
        <v>10334.84</v>
      </c>
      <c r="C66" s="41"/>
      <c r="D66" s="41"/>
      <c r="E66" s="41"/>
      <c r="F66" s="42">
        <v>5773.98</v>
      </c>
      <c r="G66" s="47">
        <f t="shared" si="14"/>
        <v>16108.82</v>
      </c>
      <c r="H66" s="43">
        <v>3331.79</v>
      </c>
      <c r="I66" s="43">
        <v>642.33000000000004</v>
      </c>
      <c r="J66" s="44">
        <f t="shared" si="13"/>
        <v>67.509999999998399</v>
      </c>
      <c r="K66" s="44">
        <f t="shared" si="1"/>
        <v>4041.6299999999983</v>
      </c>
      <c r="L66" s="59">
        <f t="shared" si="2"/>
        <v>12067.190000000002</v>
      </c>
      <c r="M66" s="65"/>
      <c r="N66" s="66">
        <v>12067.19</v>
      </c>
    </row>
    <row r="67" spans="1:14" ht="15.75" thickBot="1" x14ac:dyDescent="0.3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</row>
    <row r="68" spans="1:14" x14ac:dyDescent="0.25">
      <c r="A68" s="89" t="s">
        <v>87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1"/>
    </row>
    <row r="69" spans="1:14" x14ac:dyDescent="0.25">
      <c r="A69" s="77" t="s">
        <v>63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9"/>
    </row>
    <row r="70" spans="1:14" ht="5.25" customHeigh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2"/>
    </row>
    <row r="71" spans="1:14" x14ac:dyDescent="0.25">
      <c r="A71" s="83" t="s">
        <v>64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5"/>
    </row>
    <row r="72" spans="1:14" x14ac:dyDescent="0.25">
      <c r="A72" s="86" t="s">
        <v>68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8"/>
    </row>
    <row r="73" spans="1:14" x14ac:dyDescent="0.25">
      <c r="A73" s="86" t="s">
        <v>70</v>
      </c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8"/>
    </row>
    <row r="74" spans="1:14" ht="15.75" thickBot="1" x14ac:dyDescent="0.3">
      <c r="A74" s="100" t="s">
        <v>67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2"/>
    </row>
    <row r="75" spans="1:14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1:14" x14ac:dyDescent="0.25">
      <c r="A76" s="2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4" ht="15.75" thickBot="1" x14ac:dyDescent="0.3">
      <c r="A77" s="20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4" ht="15.75" x14ac:dyDescent="0.25">
      <c r="A78" s="23"/>
      <c r="B78" s="23"/>
      <c r="C78" s="23"/>
      <c r="D78" s="23"/>
      <c r="E78" s="23"/>
      <c r="F78" s="23"/>
      <c r="G78" s="32" t="s">
        <v>78</v>
      </c>
      <c r="H78" s="33" t="s">
        <v>79</v>
      </c>
      <c r="I78" s="33" t="s">
        <v>55</v>
      </c>
      <c r="J78" s="97" t="s">
        <v>80</v>
      </c>
      <c r="K78" s="117"/>
    </row>
    <row r="79" spans="1:14" x14ac:dyDescent="0.25">
      <c r="A79" s="15"/>
      <c r="B79" s="15"/>
      <c r="C79" s="15"/>
      <c r="D79" s="15"/>
      <c r="E79" s="15"/>
      <c r="F79" s="15"/>
      <c r="G79" s="34">
        <f>SUM(G7:G42)</f>
        <v>313512.73999999993</v>
      </c>
      <c r="H79" s="35">
        <f>SUM(H7:H42)</f>
        <v>50551.37000000001</v>
      </c>
      <c r="I79" s="35">
        <f>SUM(I7:I42)</f>
        <v>17277.550000000003</v>
      </c>
      <c r="J79" s="98">
        <f>SUM(L7:L42)</f>
        <v>214015.81000000003</v>
      </c>
      <c r="K79" s="118"/>
    </row>
    <row r="80" spans="1:14" x14ac:dyDescent="0.25">
      <c r="A80" s="15"/>
      <c r="B80" s="15"/>
      <c r="C80" s="15"/>
      <c r="D80" s="15"/>
      <c r="E80" s="15"/>
      <c r="F80" s="15"/>
      <c r="G80" s="34">
        <f>SUM(G45:G66)</f>
        <v>170306.98</v>
      </c>
      <c r="H80" s="35">
        <f>SUM(H45:H66)</f>
        <v>25913.58</v>
      </c>
      <c r="I80" s="35">
        <f>SUM(I45:I66)</f>
        <v>10320.980000000001</v>
      </c>
      <c r="J80" s="98">
        <f>SUM(L45:L66)</f>
        <v>119520.84000000001</v>
      </c>
      <c r="K80" s="118"/>
    </row>
    <row r="81" spans="1:12" ht="16.5" thickBot="1" x14ac:dyDescent="0.3">
      <c r="A81" s="15"/>
      <c r="B81" s="15"/>
      <c r="C81" s="15"/>
      <c r="D81" s="15"/>
      <c r="E81" s="7"/>
      <c r="F81" s="15"/>
      <c r="G81" s="36">
        <f>SUM(G79:G80)</f>
        <v>483819.72</v>
      </c>
      <c r="H81" s="37">
        <f>SUM(H79:H80)</f>
        <v>76464.950000000012</v>
      </c>
      <c r="I81" s="37">
        <f>SUM(I79:I80)</f>
        <v>27598.530000000006</v>
      </c>
      <c r="J81" s="99">
        <f>SUM(J79:J80)</f>
        <v>333536.65000000002</v>
      </c>
      <c r="K81" s="119"/>
    </row>
    <row r="82" spans="1:12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</sheetData>
  <mergeCells count="28">
    <mergeCell ref="J78:K78"/>
    <mergeCell ref="J79:K79"/>
    <mergeCell ref="J80:K80"/>
    <mergeCell ref="J81:K81"/>
    <mergeCell ref="A74:L74"/>
    <mergeCell ref="A68:L68"/>
    <mergeCell ref="A43:A44"/>
    <mergeCell ref="B43:B44"/>
    <mergeCell ref="H43:H44"/>
    <mergeCell ref="I43:I44"/>
    <mergeCell ref="D43:D44"/>
    <mergeCell ref="E43:E44"/>
    <mergeCell ref="A67:L67"/>
    <mergeCell ref="A69:L69"/>
    <mergeCell ref="A70:L70"/>
    <mergeCell ref="A71:L71"/>
    <mergeCell ref="A72:L72"/>
    <mergeCell ref="A73:L73"/>
    <mergeCell ref="M43:N44"/>
    <mergeCell ref="A1:L1"/>
    <mergeCell ref="A2:L2"/>
    <mergeCell ref="A3:L3"/>
    <mergeCell ref="A5:A6"/>
    <mergeCell ref="B5:B6"/>
    <mergeCell ref="H5:H6"/>
    <mergeCell ref="I5:I6"/>
    <mergeCell ref="D5:D6"/>
    <mergeCell ref="E5:E6"/>
  </mergeCells>
  <pageMargins left="0.25" right="0.25" top="0.75" bottom="0.75" header="0.3" footer="0.3"/>
  <pageSetup paperSize="9" scale="73" orientation="landscape" r:id="rId1"/>
  <rowBreaks count="1" manualBreakCount="1">
    <brk id="4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15" t="s">
        <v>61</v>
      </c>
      <c r="B1" s="115"/>
      <c r="C1" s="115"/>
      <c r="D1" s="115"/>
      <c r="E1" s="115"/>
      <c r="F1" s="115"/>
      <c r="G1" s="115"/>
      <c r="H1" s="115"/>
      <c r="I1" s="115"/>
    </row>
    <row r="2" spans="1:12" x14ac:dyDescent="0.25">
      <c r="A2" s="115" t="s">
        <v>62</v>
      </c>
      <c r="B2" s="115"/>
      <c r="C2" s="115"/>
      <c r="D2" s="115"/>
      <c r="E2" s="115"/>
      <c r="F2" s="115"/>
      <c r="G2" s="115"/>
      <c r="H2" s="115"/>
      <c r="I2" s="115"/>
    </row>
    <row r="3" spans="1:12" ht="4.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</row>
    <row r="4" spans="1:12" ht="16.5" thickBot="1" x14ac:dyDescent="0.3">
      <c r="A4" s="25" t="s">
        <v>83</v>
      </c>
      <c r="B4" s="24"/>
      <c r="C4" s="24"/>
      <c r="D4" s="24"/>
      <c r="E4" s="24"/>
      <c r="F4" s="24"/>
      <c r="G4" s="24"/>
      <c r="H4" s="24"/>
      <c r="I4" s="24"/>
    </row>
    <row r="5" spans="1:12" x14ac:dyDescent="0.25">
      <c r="A5" s="109" t="s">
        <v>60</v>
      </c>
      <c r="B5" s="111" t="s">
        <v>48</v>
      </c>
      <c r="C5" s="111" t="s">
        <v>82</v>
      </c>
      <c r="D5" s="5" t="s">
        <v>52</v>
      </c>
      <c r="E5" s="111" t="s">
        <v>54</v>
      </c>
      <c r="F5" s="111" t="s">
        <v>55</v>
      </c>
      <c r="G5" s="5" t="s">
        <v>56</v>
      </c>
      <c r="H5" s="5" t="s">
        <v>58</v>
      </c>
      <c r="I5" s="5" t="s">
        <v>52</v>
      </c>
    </row>
    <row r="6" spans="1:12" ht="15.75" thickBot="1" x14ac:dyDescent="0.3">
      <c r="A6" s="110"/>
      <c r="B6" s="112"/>
      <c r="C6" s="112"/>
      <c r="D6" s="6" t="s">
        <v>53</v>
      </c>
      <c r="E6" s="112"/>
      <c r="F6" s="112"/>
      <c r="G6" s="6" t="s">
        <v>57</v>
      </c>
      <c r="H6" s="6" t="s">
        <v>57</v>
      </c>
      <c r="I6" s="6" t="s">
        <v>59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2">
        <v>3800.12</v>
      </c>
      <c r="F7" s="12">
        <v>621.03</v>
      </c>
      <c r="G7" s="4">
        <f t="shared" ref="G7:G12" si="1">D7-E7-F7-K7</f>
        <v>8586.9100000000017</v>
      </c>
      <c r="H7" s="3">
        <f>SUM(E7:G7)</f>
        <v>13008.060000000001</v>
      </c>
      <c r="I7" s="17">
        <f>SUM(D7-H7)</f>
        <v>4782.5</v>
      </c>
      <c r="K7" s="14">
        <v>4782.5</v>
      </c>
    </row>
    <row r="8" spans="1:12" x14ac:dyDescent="0.25">
      <c r="A8" s="2" t="s">
        <v>1</v>
      </c>
      <c r="B8" s="9">
        <v>4767.3100000000004</v>
      </c>
      <c r="C8" s="9">
        <v>6.94</v>
      </c>
      <c r="D8" s="4">
        <f t="shared" si="0"/>
        <v>4774.25</v>
      </c>
      <c r="E8" s="13">
        <v>319.91000000000003</v>
      </c>
      <c r="F8" s="13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8">
        <f t="shared" ref="I8:I63" si="3">SUM(D8-H8)</f>
        <v>1614.7299999999996</v>
      </c>
      <c r="K8" s="14">
        <v>1614.73</v>
      </c>
    </row>
    <row r="9" spans="1:12" x14ac:dyDescent="0.25">
      <c r="A9" s="2" t="s">
        <v>2</v>
      </c>
      <c r="B9" s="9">
        <v>2144.31</v>
      </c>
      <c r="C9" s="9"/>
      <c r="D9" s="4">
        <f t="shared" si="0"/>
        <v>2144.31</v>
      </c>
      <c r="E9" s="13"/>
      <c r="F9" s="13">
        <v>192.98</v>
      </c>
      <c r="G9" s="4">
        <f t="shared" si="1"/>
        <v>1051.1399999999999</v>
      </c>
      <c r="H9" s="4">
        <f t="shared" si="2"/>
        <v>1244.1199999999999</v>
      </c>
      <c r="I9" s="18">
        <f t="shared" si="3"/>
        <v>900.19</v>
      </c>
      <c r="K9" s="14">
        <v>900.19</v>
      </c>
    </row>
    <row r="10" spans="1:12" x14ac:dyDescent="0.25">
      <c r="A10" s="2" t="s">
        <v>74</v>
      </c>
      <c r="B10" s="9">
        <v>1379.87</v>
      </c>
      <c r="C10" s="9"/>
      <c r="D10" s="4">
        <f t="shared" si="0"/>
        <v>1379.87</v>
      </c>
      <c r="E10" s="13"/>
      <c r="F10" s="13">
        <v>110.38</v>
      </c>
      <c r="G10" s="4">
        <f t="shared" si="1"/>
        <v>676.40999999999974</v>
      </c>
      <c r="H10" s="4">
        <f t="shared" si="2"/>
        <v>786.78999999999974</v>
      </c>
      <c r="I10" s="18">
        <f t="shared" si="3"/>
        <v>593.08000000000015</v>
      </c>
      <c r="K10" s="14">
        <v>593.08000000000004</v>
      </c>
    </row>
    <row r="11" spans="1:12" x14ac:dyDescent="0.25">
      <c r="A11" s="2" t="s">
        <v>3</v>
      </c>
      <c r="B11" s="9">
        <v>2371.8200000000002</v>
      </c>
      <c r="C11" s="9"/>
      <c r="D11" s="4">
        <f t="shared" si="0"/>
        <v>2371.8200000000002</v>
      </c>
      <c r="E11" s="13"/>
      <c r="F11" s="13">
        <v>213.46</v>
      </c>
      <c r="G11" s="4">
        <f t="shared" si="1"/>
        <v>1134.3000000000002</v>
      </c>
      <c r="H11" s="4">
        <f t="shared" si="2"/>
        <v>1347.7600000000002</v>
      </c>
      <c r="I11" s="18">
        <f>SUM(D11-H11)</f>
        <v>1024.06</v>
      </c>
      <c r="K11" s="14">
        <v>1024.06</v>
      </c>
      <c r="L11" s="1"/>
    </row>
    <row r="12" spans="1:12" x14ac:dyDescent="0.25">
      <c r="A12" s="2" t="s">
        <v>4</v>
      </c>
      <c r="B12" s="9">
        <v>3227.12</v>
      </c>
      <c r="C12" s="9"/>
      <c r="D12" s="4">
        <f t="shared" si="0"/>
        <v>3227.12</v>
      </c>
      <c r="E12" s="13">
        <v>58.39</v>
      </c>
      <c r="F12" s="13">
        <v>354.98</v>
      </c>
      <c r="G12" s="4">
        <f t="shared" si="1"/>
        <v>1568.96</v>
      </c>
      <c r="H12" s="4">
        <f t="shared" si="2"/>
        <v>1982.33</v>
      </c>
      <c r="I12" s="18">
        <f t="shared" si="3"/>
        <v>1244.79</v>
      </c>
      <c r="K12" s="14">
        <v>1244.79</v>
      </c>
    </row>
    <row r="13" spans="1:12" x14ac:dyDescent="0.25">
      <c r="A13" s="2" t="s">
        <v>5</v>
      </c>
      <c r="B13" s="9">
        <v>21406.43</v>
      </c>
      <c r="C13" s="9">
        <v>62.5</v>
      </c>
      <c r="D13" s="4">
        <f t="shared" si="0"/>
        <v>21468.93</v>
      </c>
      <c r="E13" s="13">
        <v>4846.62</v>
      </c>
      <c r="F13" s="13">
        <v>621.03</v>
      </c>
      <c r="G13" s="4">
        <f>D13-E13-F13-K13</f>
        <v>10525.220000000001</v>
      </c>
      <c r="H13" s="4">
        <f t="shared" si="2"/>
        <v>15992.87</v>
      </c>
      <c r="I13" s="18">
        <f t="shared" si="3"/>
        <v>5476.0599999999995</v>
      </c>
      <c r="K13" s="14">
        <v>5476.06</v>
      </c>
    </row>
    <row r="14" spans="1:12" x14ac:dyDescent="0.25">
      <c r="A14" s="2" t="s">
        <v>6</v>
      </c>
      <c r="B14" s="9">
        <v>14333.13</v>
      </c>
      <c r="C14" s="9">
        <v>4.17</v>
      </c>
      <c r="D14" s="4">
        <f t="shared" si="0"/>
        <v>14337.3</v>
      </c>
      <c r="E14" s="13">
        <v>2849.33</v>
      </c>
      <c r="F14" s="13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8">
        <f t="shared" si="3"/>
        <v>3838.7700000000004</v>
      </c>
      <c r="K14" s="14">
        <v>3838.77</v>
      </c>
    </row>
    <row r="15" spans="1:12" x14ac:dyDescent="0.25">
      <c r="A15" s="2" t="s">
        <v>7</v>
      </c>
      <c r="B15" s="9">
        <v>18096.18</v>
      </c>
      <c r="C15" s="9"/>
      <c r="D15" s="4">
        <f t="shared" si="0"/>
        <v>18096.18</v>
      </c>
      <c r="E15" s="13">
        <v>3884.16</v>
      </c>
      <c r="F15" s="13">
        <v>621.03</v>
      </c>
      <c r="G15" s="4">
        <f t="shared" si="4"/>
        <v>8870.68</v>
      </c>
      <c r="H15" s="4">
        <f t="shared" si="2"/>
        <v>13375.869999999999</v>
      </c>
      <c r="I15" s="18">
        <f t="shared" si="3"/>
        <v>4720.3100000000013</v>
      </c>
      <c r="K15" s="14">
        <v>4720.3100000000004</v>
      </c>
    </row>
    <row r="16" spans="1:12" x14ac:dyDescent="0.25">
      <c r="A16" s="2" t="s">
        <v>8</v>
      </c>
      <c r="B16" s="9">
        <v>2164.9299999999998</v>
      </c>
      <c r="C16" s="9"/>
      <c r="D16" s="4">
        <f t="shared" si="0"/>
        <v>2164.9299999999998</v>
      </c>
      <c r="E16" s="13"/>
      <c r="F16" s="13">
        <v>194.84</v>
      </c>
      <c r="G16" s="4">
        <f t="shared" si="4"/>
        <v>1044.94</v>
      </c>
      <c r="H16" s="4">
        <f t="shared" si="2"/>
        <v>1239.78</v>
      </c>
      <c r="I16" s="18">
        <f t="shared" si="3"/>
        <v>925.14999999999986</v>
      </c>
      <c r="K16" s="14">
        <v>925.15</v>
      </c>
    </row>
    <row r="17" spans="1:11" x14ac:dyDescent="0.25">
      <c r="A17" s="2" t="s">
        <v>9</v>
      </c>
      <c r="B17" s="9">
        <v>2002.72</v>
      </c>
      <c r="C17" s="9"/>
      <c r="D17" s="4">
        <f t="shared" si="0"/>
        <v>2002.72</v>
      </c>
      <c r="E17" s="13"/>
      <c r="F17" s="13">
        <v>180.24</v>
      </c>
      <c r="G17" s="4">
        <f t="shared" si="4"/>
        <v>958.86</v>
      </c>
      <c r="H17" s="4">
        <f t="shared" si="2"/>
        <v>1139.0999999999999</v>
      </c>
      <c r="I17" s="18">
        <f t="shared" si="3"/>
        <v>863.62000000000012</v>
      </c>
      <c r="K17" s="14">
        <v>863.62</v>
      </c>
    </row>
    <row r="18" spans="1:11" x14ac:dyDescent="0.25">
      <c r="A18" s="2" t="s">
        <v>81</v>
      </c>
      <c r="B18" s="9">
        <v>135.28</v>
      </c>
      <c r="C18" s="9"/>
      <c r="D18" s="4">
        <f t="shared" si="0"/>
        <v>135.28</v>
      </c>
      <c r="E18" s="13"/>
      <c r="F18" s="13">
        <v>10.82</v>
      </c>
      <c r="G18" s="4">
        <f t="shared" si="4"/>
        <v>0</v>
      </c>
      <c r="H18" s="4">
        <f t="shared" ref="H18" si="5">SUM(E18:G18)</f>
        <v>10.82</v>
      </c>
      <c r="I18" s="18">
        <f t="shared" si="3"/>
        <v>124.46000000000001</v>
      </c>
      <c r="K18" s="14">
        <v>124.46</v>
      </c>
    </row>
    <row r="19" spans="1:11" x14ac:dyDescent="0.25">
      <c r="A19" s="2" t="s">
        <v>10</v>
      </c>
      <c r="B19" s="9">
        <v>6124.4</v>
      </c>
      <c r="C19" s="9"/>
      <c r="D19" s="4">
        <f t="shared" si="0"/>
        <v>6124.4</v>
      </c>
      <c r="E19" s="13">
        <v>539.79</v>
      </c>
      <c r="F19" s="13">
        <v>621.03</v>
      </c>
      <c r="G19" s="4">
        <f t="shared" si="4"/>
        <v>2917.01</v>
      </c>
      <c r="H19" s="4">
        <f t="shared" si="2"/>
        <v>4077.83</v>
      </c>
      <c r="I19" s="18">
        <f t="shared" si="3"/>
        <v>2046.5699999999997</v>
      </c>
      <c r="K19" s="14">
        <v>2046.57</v>
      </c>
    </row>
    <row r="20" spans="1:11" x14ac:dyDescent="0.25">
      <c r="A20" s="2" t="s">
        <v>11</v>
      </c>
      <c r="B20" s="9">
        <v>2185.5500000000002</v>
      </c>
      <c r="C20" s="9"/>
      <c r="D20" s="4">
        <f t="shared" si="0"/>
        <v>2185.5500000000002</v>
      </c>
      <c r="E20" s="13"/>
      <c r="F20" s="13">
        <v>196.69</v>
      </c>
      <c r="G20" s="4">
        <f t="shared" si="4"/>
        <v>1071.3500000000001</v>
      </c>
      <c r="H20" s="4">
        <f t="shared" si="2"/>
        <v>1268.0400000000002</v>
      </c>
      <c r="I20" s="18">
        <f t="shared" si="3"/>
        <v>917.51</v>
      </c>
      <c r="K20" s="14">
        <v>917.51</v>
      </c>
    </row>
    <row r="21" spans="1:11" x14ac:dyDescent="0.25">
      <c r="A21" s="2" t="s">
        <v>12</v>
      </c>
      <c r="B21" s="9">
        <v>33763</v>
      </c>
      <c r="C21" s="9"/>
      <c r="D21" s="4">
        <f t="shared" si="0"/>
        <v>33763</v>
      </c>
      <c r="E21" s="13">
        <v>8244.68</v>
      </c>
      <c r="F21" s="13">
        <v>621.03</v>
      </c>
      <c r="G21" s="4">
        <f t="shared" si="4"/>
        <v>16749.52</v>
      </c>
      <c r="H21" s="4">
        <f t="shared" si="2"/>
        <v>25615.230000000003</v>
      </c>
      <c r="I21" s="18">
        <f t="shared" si="3"/>
        <v>8147.7699999999968</v>
      </c>
      <c r="K21" s="14">
        <v>8147.77</v>
      </c>
    </row>
    <row r="22" spans="1:11" x14ac:dyDescent="0.25">
      <c r="A22" s="2" t="s">
        <v>13</v>
      </c>
      <c r="B22" s="9">
        <v>16162.73</v>
      </c>
      <c r="C22" s="9"/>
      <c r="D22" s="4">
        <f t="shared" si="0"/>
        <v>16162.73</v>
      </c>
      <c r="E22" s="13">
        <v>3352.47</v>
      </c>
      <c r="F22" s="13">
        <v>621.03</v>
      </c>
      <c r="G22" s="4">
        <f t="shared" si="4"/>
        <v>7922.91</v>
      </c>
      <c r="H22" s="4">
        <f t="shared" si="2"/>
        <v>11896.41</v>
      </c>
      <c r="I22" s="18">
        <f t="shared" si="3"/>
        <v>4266.32</v>
      </c>
      <c r="K22" s="14">
        <v>4266.32</v>
      </c>
    </row>
    <row r="23" spans="1:11" x14ac:dyDescent="0.25">
      <c r="A23" s="2" t="s">
        <v>14</v>
      </c>
      <c r="B23" s="9">
        <v>5789.06</v>
      </c>
      <c r="C23" s="9"/>
      <c r="D23" s="4">
        <f t="shared" si="0"/>
        <v>5789.06</v>
      </c>
      <c r="E23" s="13">
        <v>447.57</v>
      </c>
      <c r="F23" s="13">
        <v>621.03</v>
      </c>
      <c r="G23" s="4">
        <f t="shared" si="4"/>
        <v>2860.1600000000008</v>
      </c>
      <c r="H23" s="4">
        <f t="shared" si="2"/>
        <v>3928.7600000000007</v>
      </c>
      <c r="I23" s="18">
        <f t="shared" si="3"/>
        <v>1860.2999999999997</v>
      </c>
      <c r="K23" s="14">
        <v>1860.3</v>
      </c>
    </row>
    <row r="24" spans="1:11" x14ac:dyDescent="0.25">
      <c r="A24" s="2" t="s">
        <v>71</v>
      </c>
      <c r="B24" s="9">
        <v>2580.81</v>
      </c>
      <c r="C24" s="9">
        <v>37.5</v>
      </c>
      <c r="D24" s="4">
        <f t="shared" si="0"/>
        <v>2618.31</v>
      </c>
      <c r="E24" s="13">
        <v>33.340000000000003</v>
      </c>
      <c r="F24" s="13">
        <v>232.27</v>
      </c>
      <c r="G24" s="4">
        <f t="shared" si="4"/>
        <v>1271.8799999999999</v>
      </c>
      <c r="H24" s="4">
        <f t="shared" si="2"/>
        <v>1537.4899999999998</v>
      </c>
      <c r="I24" s="18">
        <f t="shared" si="3"/>
        <v>1080.8200000000002</v>
      </c>
      <c r="K24" s="14">
        <v>1080.82</v>
      </c>
    </row>
    <row r="25" spans="1:11" x14ac:dyDescent="0.25">
      <c r="A25" s="2" t="s">
        <v>15</v>
      </c>
      <c r="B25" s="9">
        <v>16162.73</v>
      </c>
      <c r="C25" s="9"/>
      <c r="D25" s="4">
        <f t="shared" si="0"/>
        <v>16162.73</v>
      </c>
      <c r="E25" s="13">
        <v>3352.47</v>
      </c>
      <c r="F25" s="13">
        <v>621.03</v>
      </c>
      <c r="G25" s="4">
        <f t="shared" si="4"/>
        <v>9202.81</v>
      </c>
      <c r="H25" s="4">
        <f t="shared" si="2"/>
        <v>13176.31</v>
      </c>
      <c r="I25" s="18">
        <f t="shared" si="3"/>
        <v>2986.42</v>
      </c>
      <c r="K25" s="14">
        <v>2986.42</v>
      </c>
    </row>
    <row r="26" spans="1:11" x14ac:dyDescent="0.25">
      <c r="A26" s="2" t="s">
        <v>16</v>
      </c>
      <c r="B26" s="9">
        <v>6175</v>
      </c>
      <c r="C26" s="9"/>
      <c r="D26" s="4">
        <f t="shared" si="0"/>
        <v>6175</v>
      </c>
      <c r="E26" s="13">
        <v>553.70000000000005</v>
      </c>
      <c r="F26" s="13">
        <v>621.03</v>
      </c>
      <c r="G26" s="4">
        <f t="shared" si="4"/>
        <v>2980.51</v>
      </c>
      <c r="H26" s="4">
        <f t="shared" si="2"/>
        <v>4155.24</v>
      </c>
      <c r="I26" s="18">
        <f>SUM(D26-H26)</f>
        <v>2019.7600000000002</v>
      </c>
      <c r="K26" s="14">
        <v>2019.76</v>
      </c>
    </row>
    <row r="27" spans="1:11" x14ac:dyDescent="0.25">
      <c r="A27" s="2" t="s">
        <v>17</v>
      </c>
      <c r="B27" s="9">
        <v>6606.03</v>
      </c>
      <c r="C27" s="9"/>
      <c r="D27" s="4">
        <f t="shared" si="0"/>
        <v>6606.03</v>
      </c>
      <c r="E27" s="13">
        <v>776.51</v>
      </c>
      <c r="F27" s="13">
        <v>621.03</v>
      </c>
      <c r="G27" s="4">
        <f t="shared" si="4"/>
        <v>3238.25</v>
      </c>
      <c r="H27" s="4">
        <f t="shared" si="2"/>
        <v>4635.79</v>
      </c>
      <c r="I27" s="18">
        <f t="shared" si="3"/>
        <v>1970.2399999999998</v>
      </c>
      <c r="K27" s="14">
        <v>1970.24</v>
      </c>
    </row>
    <row r="28" spans="1:11" x14ac:dyDescent="0.25">
      <c r="A28" s="2" t="s">
        <v>18</v>
      </c>
      <c r="B28" s="11">
        <v>2102.29</v>
      </c>
      <c r="C28" s="9"/>
      <c r="D28" s="4">
        <f t="shared" si="0"/>
        <v>2102.29</v>
      </c>
      <c r="E28" s="13"/>
      <c r="F28" s="13">
        <v>189.2</v>
      </c>
      <c r="G28" s="4">
        <f t="shared" si="4"/>
        <v>1051.1499999999999</v>
      </c>
      <c r="H28" s="4">
        <f t="shared" si="2"/>
        <v>1240.3499999999999</v>
      </c>
      <c r="I28" s="18">
        <f t="shared" si="3"/>
        <v>861.94</v>
      </c>
      <c r="K28" s="14">
        <v>861.94</v>
      </c>
    </row>
    <row r="29" spans="1:11" x14ac:dyDescent="0.25">
      <c r="A29" s="2" t="s">
        <v>19</v>
      </c>
      <c r="B29" s="9">
        <v>4594.51</v>
      </c>
      <c r="C29" s="9"/>
      <c r="D29" s="4">
        <f t="shared" si="0"/>
        <v>4594.51</v>
      </c>
      <c r="E29" s="13">
        <v>201.69</v>
      </c>
      <c r="F29" s="13">
        <v>505.39</v>
      </c>
      <c r="G29" s="4">
        <f t="shared" si="4"/>
        <v>2217.6100000000006</v>
      </c>
      <c r="H29" s="4">
        <f t="shared" si="2"/>
        <v>2924.6900000000005</v>
      </c>
      <c r="I29" s="18">
        <f t="shared" si="3"/>
        <v>1669.8199999999997</v>
      </c>
      <c r="K29" s="14">
        <v>1669.82</v>
      </c>
    </row>
    <row r="30" spans="1:11" x14ac:dyDescent="0.25">
      <c r="A30" s="2" t="s">
        <v>20</v>
      </c>
      <c r="B30" s="9">
        <v>5553.17</v>
      </c>
      <c r="C30" s="9"/>
      <c r="D30" s="4">
        <f t="shared" si="0"/>
        <v>5553.17</v>
      </c>
      <c r="E30" s="13">
        <v>489.78</v>
      </c>
      <c r="F30" s="13">
        <v>610.84</v>
      </c>
      <c r="G30" s="4">
        <f t="shared" si="4"/>
        <v>2659.55</v>
      </c>
      <c r="H30" s="4">
        <f t="shared" si="2"/>
        <v>3760.17</v>
      </c>
      <c r="I30" s="18">
        <f t="shared" si="3"/>
        <v>1793</v>
      </c>
      <c r="K30" s="14">
        <v>1793</v>
      </c>
    </row>
    <row r="31" spans="1:11" x14ac:dyDescent="0.25">
      <c r="A31" s="2" t="s">
        <v>21</v>
      </c>
      <c r="B31" s="9">
        <v>6653.68</v>
      </c>
      <c r="C31" s="9"/>
      <c r="D31" s="4">
        <f t="shared" si="0"/>
        <v>6653.68</v>
      </c>
      <c r="E31" s="13">
        <v>789.61</v>
      </c>
      <c r="F31" s="13">
        <v>621.03</v>
      </c>
      <c r="G31" s="4">
        <f t="shared" si="4"/>
        <v>3275.2900000000009</v>
      </c>
      <c r="H31" s="4">
        <f t="shared" si="2"/>
        <v>4685.93</v>
      </c>
      <c r="I31" s="18">
        <f t="shared" si="3"/>
        <v>1967.75</v>
      </c>
      <c r="K31" s="14">
        <v>1967.75</v>
      </c>
    </row>
    <row r="32" spans="1:11" x14ac:dyDescent="0.25">
      <c r="A32" s="2" t="s">
        <v>76</v>
      </c>
      <c r="B32" s="9">
        <v>2726.08</v>
      </c>
      <c r="C32" s="9">
        <v>41.67</v>
      </c>
      <c r="D32" s="4">
        <f t="shared" si="0"/>
        <v>2767.75</v>
      </c>
      <c r="E32" s="13"/>
      <c r="F32" s="13">
        <v>245.34</v>
      </c>
      <c r="G32" s="4">
        <f t="shared" si="4"/>
        <v>1400.81</v>
      </c>
      <c r="H32" s="4">
        <f t="shared" ref="H32" si="6">SUM(E32:G32)</f>
        <v>1646.1499999999999</v>
      </c>
      <c r="I32" s="18">
        <f>SUM(D32-H32)</f>
        <v>1121.6000000000001</v>
      </c>
      <c r="K32" s="14">
        <v>1121.5999999999999</v>
      </c>
    </row>
    <row r="33" spans="1:11" x14ac:dyDescent="0.25">
      <c r="A33" s="2" t="s">
        <v>22</v>
      </c>
      <c r="B33" s="9">
        <v>1226.2</v>
      </c>
      <c r="C33" s="9"/>
      <c r="D33" s="4">
        <f t="shared" si="0"/>
        <v>1226.2</v>
      </c>
      <c r="E33" s="13"/>
      <c r="F33" s="13">
        <v>98.09</v>
      </c>
      <c r="G33" s="4">
        <f t="shared" si="4"/>
        <v>887.78000000000009</v>
      </c>
      <c r="H33" s="4">
        <f t="shared" si="2"/>
        <v>985.87000000000012</v>
      </c>
      <c r="I33" s="18">
        <f>SUM(D33-H33)</f>
        <v>240.32999999999993</v>
      </c>
      <c r="K33" s="14">
        <v>240.33</v>
      </c>
    </row>
    <row r="34" spans="1:11" x14ac:dyDescent="0.25">
      <c r="A34" s="2" t="s">
        <v>23</v>
      </c>
      <c r="B34" s="9">
        <v>6009.08</v>
      </c>
      <c r="C34" s="9"/>
      <c r="D34" s="4">
        <f t="shared" si="0"/>
        <v>6009.08</v>
      </c>
      <c r="E34" s="13">
        <v>612.35</v>
      </c>
      <c r="F34" s="13">
        <v>621.03</v>
      </c>
      <c r="G34" s="4">
        <f t="shared" si="4"/>
        <v>2918.85</v>
      </c>
      <c r="H34" s="4">
        <f t="shared" si="2"/>
        <v>4152.2299999999996</v>
      </c>
      <c r="I34" s="18">
        <f t="shared" si="3"/>
        <v>1856.8500000000004</v>
      </c>
      <c r="K34" s="14">
        <v>1856.85</v>
      </c>
    </row>
    <row r="35" spans="1:11" x14ac:dyDescent="0.25">
      <c r="A35" s="2" t="s">
        <v>24</v>
      </c>
      <c r="B35" s="9">
        <v>16162.73</v>
      </c>
      <c r="C35" s="9"/>
      <c r="D35" s="4">
        <f t="shared" si="0"/>
        <v>16162.73</v>
      </c>
      <c r="E35" s="13">
        <v>3352.47</v>
      </c>
      <c r="F35" s="13">
        <v>621.03</v>
      </c>
      <c r="G35" s="4">
        <f t="shared" si="4"/>
        <v>9028.02</v>
      </c>
      <c r="H35" s="4">
        <f t="shared" si="2"/>
        <v>13001.52</v>
      </c>
      <c r="I35" s="18">
        <f>SUM(D35-H35)</f>
        <v>3161.2099999999991</v>
      </c>
      <c r="K35" s="14">
        <v>3161.21</v>
      </c>
    </row>
    <row r="36" spans="1:11" x14ac:dyDescent="0.25">
      <c r="A36" s="2" t="s">
        <v>25</v>
      </c>
      <c r="B36" s="9">
        <v>15902.04</v>
      </c>
      <c r="C36" s="9"/>
      <c r="D36" s="4">
        <f t="shared" si="0"/>
        <v>15902.04</v>
      </c>
      <c r="E36" s="13">
        <v>3280.78</v>
      </c>
      <c r="F36" s="13">
        <v>621.03</v>
      </c>
      <c r="G36" s="4">
        <f t="shared" si="4"/>
        <v>7795.1299999999992</v>
      </c>
      <c r="H36" s="4">
        <f t="shared" si="2"/>
        <v>11696.939999999999</v>
      </c>
      <c r="I36" s="18">
        <f t="shared" si="3"/>
        <v>4205.1000000000022</v>
      </c>
      <c r="K36" s="14">
        <v>4205.1000000000004</v>
      </c>
    </row>
    <row r="37" spans="1:11" x14ac:dyDescent="0.25">
      <c r="A37" s="2" t="s">
        <v>77</v>
      </c>
      <c r="B37" s="9">
        <v>5789.87</v>
      </c>
      <c r="C37" s="9"/>
      <c r="D37" s="4">
        <f t="shared" si="0"/>
        <v>5789.87</v>
      </c>
      <c r="E37" s="13">
        <v>552.07000000000005</v>
      </c>
      <c r="F37" s="13">
        <v>621.03</v>
      </c>
      <c r="G37" s="4">
        <f t="shared" si="4"/>
        <v>2838.1700000000005</v>
      </c>
      <c r="H37" s="4">
        <f t="shared" si="2"/>
        <v>4011.2700000000004</v>
      </c>
      <c r="I37" s="18">
        <f t="shared" si="3"/>
        <v>1778.5999999999995</v>
      </c>
      <c r="K37" s="14">
        <v>1778.6</v>
      </c>
    </row>
    <row r="38" spans="1:11" x14ac:dyDescent="0.25">
      <c r="A38" s="2" t="s">
        <v>26</v>
      </c>
      <c r="B38" s="9">
        <v>5270.06</v>
      </c>
      <c r="C38" s="9"/>
      <c r="D38" s="4">
        <f t="shared" si="0"/>
        <v>5270.06</v>
      </c>
      <c r="E38" s="13">
        <v>333.88</v>
      </c>
      <c r="F38" s="13">
        <v>579.70000000000005</v>
      </c>
      <c r="G38" s="4">
        <f t="shared" si="4"/>
        <v>2543.6900000000005</v>
      </c>
      <c r="H38" s="4">
        <f t="shared" si="2"/>
        <v>3457.2700000000004</v>
      </c>
      <c r="I38" s="18">
        <f>SUM(D38-H38)</f>
        <v>1812.79</v>
      </c>
      <c r="K38" s="14">
        <v>1812.79</v>
      </c>
    </row>
    <row r="39" spans="1:11" x14ac:dyDescent="0.25">
      <c r="A39" s="2" t="s">
        <v>73</v>
      </c>
      <c r="B39" s="9">
        <v>1672.4</v>
      </c>
      <c r="C39" s="9"/>
      <c r="D39" s="4">
        <f t="shared" si="0"/>
        <v>1672.4</v>
      </c>
      <c r="E39" s="13"/>
      <c r="F39" s="13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8">
        <f t="shared" ref="I39" si="8">SUM(D39-H39)</f>
        <v>726.92</v>
      </c>
      <c r="K39" s="14">
        <v>726.92</v>
      </c>
    </row>
    <row r="40" spans="1:11" x14ac:dyDescent="0.25">
      <c r="A40" s="2" t="s">
        <v>27</v>
      </c>
      <c r="B40" s="9">
        <v>2684.74</v>
      </c>
      <c r="C40" s="9"/>
      <c r="D40" s="4">
        <f t="shared" si="0"/>
        <v>2684.74</v>
      </c>
      <c r="E40" s="13">
        <v>40.43</v>
      </c>
      <c r="F40" s="13">
        <v>241.62</v>
      </c>
      <c r="G40" s="4">
        <f t="shared" si="4"/>
        <v>1316.05</v>
      </c>
      <c r="H40" s="4">
        <f t="shared" si="2"/>
        <v>1598.1</v>
      </c>
      <c r="I40" s="18">
        <f t="shared" si="3"/>
        <v>1086.6399999999999</v>
      </c>
      <c r="K40" s="14">
        <v>1086.6400000000001</v>
      </c>
    </row>
    <row r="41" spans="1:11" ht="15.75" thickBot="1" x14ac:dyDescent="0.3">
      <c r="A41" s="2" t="s">
        <v>28</v>
      </c>
      <c r="B41" s="9">
        <v>16032.39</v>
      </c>
      <c r="C41" s="9"/>
      <c r="D41" s="4">
        <f t="shared" si="0"/>
        <v>16032.39</v>
      </c>
      <c r="E41" s="13">
        <v>3212.35</v>
      </c>
      <c r="F41" s="13">
        <v>621.03</v>
      </c>
      <c r="G41" s="4">
        <f t="shared" si="4"/>
        <v>7859.0099999999984</v>
      </c>
      <c r="H41" s="4">
        <f t="shared" si="2"/>
        <v>11692.39</v>
      </c>
      <c r="I41" s="18">
        <f t="shared" si="3"/>
        <v>4340</v>
      </c>
      <c r="K41" s="14">
        <v>4340</v>
      </c>
    </row>
    <row r="42" spans="1:11" x14ac:dyDescent="0.25">
      <c r="A42" s="109" t="s">
        <v>60</v>
      </c>
      <c r="B42" s="111" t="s">
        <v>48</v>
      </c>
      <c r="C42" s="111" t="s">
        <v>82</v>
      </c>
      <c r="D42" s="5" t="s">
        <v>52</v>
      </c>
      <c r="E42" s="113" t="s">
        <v>54</v>
      </c>
      <c r="F42" s="113" t="s">
        <v>55</v>
      </c>
      <c r="G42" s="5" t="s">
        <v>56</v>
      </c>
      <c r="H42" s="5" t="s">
        <v>58</v>
      </c>
      <c r="I42" s="5" t="s">
        <v>52</v>
      </c>
      <c r="K42" s="16"/>
    </row>
    <row r="43" spans="1:11" ht="15.75" thickBot="1" x14ac:dyDescent="0.3">
      <c r="A43" s="110"/>
      <c r="B43" s="112"/>
      <c r="C43" s="112"/>
      <c r="D43" s="6" t="s">
        <v>53</v>
      </c>
      <c r="E43" s="114"/>
      <c r="F43" s="114"/>
      <c r="G43" s="6" t="s">
        <v>57</v>
      </c>
      <c r="H43" s="6" t="s">
        <v>57</v>
      </c>
      <c r="I43" s="6" t="s">
        <v>59</v>
      </c>
      <c r="K43" s="16"/>
    </row>
    <row r="44" spans="1:11" x14ac:dyDescent="0.25">
      <c r="A44" s="2" t="s">
        <v>29</v>
      </c>
      <c r="B44" s="9">
        <v>1842.3</v>
      </c>
      <c r="C44" s="9"/>
      <c r="D44" s="4">
        <f t="shared" ref="D44:D63" si="9">SUM(B44:C44)</f>
        <v>1842.3</v>
      </c>
      <c r="E44" s="13"/>
      <c r="F44" s="13">
        <v>165.8</v>
      </c>
      <c r="G44" s="4">
        <f t="shared" ref="G44:G63" si="10">D44-E44-F44-K44</f>
        <v>894.81</v>
      </c>
      <c r="H44" s="4">
        <f t="shared" si="2"/>
        <v>1060.6099999999999</v>
      </c>
      <c r="I44" s="18">
        <f t="shared" si="3"/>
        <v>781.69</v>
      </c>
      <c r="K44" s="14">
        <v>781.69</v>
      </c>
    </row>
    <row r="45" spans="1:11" x14ac:dyDescent="0.25">
      <c r="A45" s="2" t="s">
        <v>30</v>
      </c>
      <c r="B45" s="9">
        <v>3767.43</v>
      </c>
      <c r="C45" s="9">
        <v>12.5</v>
      </c>
      <c r="D45" s="4">
        <f t="shared" si="9"/>
        <v>3779.93</v>
      </c>
      <c r="E45" s="13">
        <v>149.82</v>
      </c>
      <c r="F45" s="13">
        <v>415.79</v>
      </c>
      <c r="G45" s="4">
        <f t="shared" si="10"/>
        <v>1831.2599999999998</v>
      </c>
      <c r="H45" s="4">
        <f t="shared" si="2"/>
        <v>2396.87</v>
      </c>
      <c r="I45" s="18">
        <f t="shared" si="3"/>
        <v>1383.06</v>
      </c>
      <c r="K45" s="14">
        <v>1383.06</v>
      </c>
    </row>
    <row r="46" spans="1:11" x14ac:dyDescent="0.25">
      <c r="A46" s="2" t="s">
        <v>31</v>
      </c>
      <c r="B46" s="9">
        <v>7979.85</v>
      </c>
      <c r="C46" s="9"/>
      <c r="D46" s="4">
        <f t="shared" si="9"/>
        <v>7979.85</v>
      </c>
      <c r="E46" s="13">
        <v>1102.17</v>
      </c>
      <c r="F46" s="13">
        <v>621.03</v>
      </c>
      <c r="G46" s="4">
        <f t="shared" si="10"/>
        <v>3876.7700000000004</v>
      </c>
      <c r="H46" s="4">
        <f t="shared" si="2"/>
        <v>5599.97</v>
      </c>
      <c r="I46" s="18">
        <f t="shared" si="3"/>
        <v>2379.88</v>
      </c>
      <c r="K46" s="14">
        <v>2379.88</v>
      </c>
    </row>
    <row r="47" spans="1:11" x14ac:dyDescent="0.25">
      <c r="A47" s="2" t="s">
        <v>32</v>
      </c>
      <c r="B47" s="9">
        <v>8174.71</v>
      </c>
      <c r="C47" s="9">
        <v>95.83</v>
      </c>
      <c r="D47" s="4">
        <f t="shared" si="9"/>
        <v>8270.5400000000009</v>
      </c>
      <c r="E47" s="13">
        <v>1129.98</v>
      </c>
      <c r="F47" s="13">
        <v>621.03</v>
      </c>
      <c r="G47" s="4">
        <f>D47-E47-F47-K47</f>
        <v>3998.0900000000015</v>
      </c>
      <c r="H47" s="4">
        <f>SUM(E47:G47)</f>
        <v>5749.1000000000013</v>
      </c>
      <c r="I47" s="18">
        <f t="shared" si="3"/>
        <v>2521.4399999999996</v>
      </c>
      <c r="K47" s="14">
        <v>2521.44</v>
      </c>
    </row>
    <row r="48" spans="1:11" x14ac:dyDescent="0.25">
      <c r="A48" s="2" t="s">
        <v>33</v>
      </c>
      <c r="B48" s="9">
        <v>6004.31</v>
      </c>
      <c r="C48" s="9"/>
      <c r="D48" s="4">
        <f t="shared" si="9"/>
        <v>6004.31</v>
      </c>
      <c r="E48" s="13">
        <v>506.76</v>
      </c>
      <c r="F48" s="13">
        <v>621.03</v>
      </c>
      <c r="G48" s="4">
        <f t="shared" si="10"/>
        <v>2917.01</v>
      </c>
      <c r="H48" s="4">
        <f t="shared" si="2"/>
        <v>4044.8</v>
      </c>
      <c r="I48" s="18">
        <f t="shared" si="3"/>
        <v>1959.5100000000002</v>
      </c>
      <c r="K48" s="14">
        <v>1959.51</v>
      </c>
    </row>
    <row r="49" spans="1:11" x14ac:dyDescent="0.25">
      <c r="A49" s="2" t="s">
        <v>34</v>
      </c>
      <c r="B49" s="9">
        <v>6136.65</v>
      </c>
      <c r="C49" s="9"/>
      <c r="D49" s="4">
        <f t="shared" si="9"/>
        <v>6136.65</v>
      </c>
      <c r="E49" s="13">
        <v>595.29</v>
      </c>
      <c r="F49" s="13">
        <v>621.03</v>
      </c>
      <c r="G49" s="4">
        <f t="shared" si="10"/>
        <v>2961.96</v>
      </c>
      <c r="H49" s="4">
        <f t="shared" si="2"/>
        <v>4178.28</v>
      </c>
      <c r="I49" s="18">
        <f>SUM(D49-H49)</f>
        <v>1958.37</v>
      </c>
      <c r="K49" s="14">
        <v>1958.37</v>
      </c>
    </row>
    <row r="50" spans="1:11" x14ac:dyDescent="0.25">
      <c r="A50" s="2" t="s">
        <v>35</v>
      </c>
      <c r="B50" s="9">
        <v>5789.87</v>
      </c>
      <c r="C50" s="9"/>
      <c r="D50" s="4">
        <f t="shared" si="9"/>
        <v>5789.87</v>
      </c>
      <c r="E50" s="13">
        <v>499.93</v>
      </c>
      <c r="F50" s="13">
        <v>621.03</v>
      </c>
      <c r="G50" s="4">
        <f t="shared" si="10"/>
        <v>2794.5699999999997</v>
      </c>
      <c r="H50" s="4">
        <f t="shared" si="2"/>
        <v>3915.5299999999997</v>
      </c>
      <c r="I50" s="18">
        <f>SUM(D50-H50)</f>
        <v>1874.3400000000001</v>
      </c>
      <c r="K50" s="14">
        <v>1874.34</v>
      </c>
    </row>
    <row r="51" spans="1:11" x14ac:dyDescent="0.25">
      <c r="A51" s="2" t="s">
        <v>36</v>
      </c>
      <c r="B51" s="9">
        <v>3724.51</v>
      </c>
      <c r="C51" s="9"/>
      <c r="D51" s="4">
        <f t="shared" si="9"/>
        <v>3724.51</v>
      </c>
      <c r="E51" s="13">
        <v>85.54</v>
      </c>
      <c r="F51" s="13">
        <v>409.69</v>
      </c>
      <c r="G51" s="4">
        <f t="shared" si="10"/>
        <v>1825.7400000000002</v>
      </c>
      <c r="H51" s="4">
        <f t="shared" si="2"/>
        <v>2320.9700000000003</v>
      </c>
      <c r="I51" s="18">
        <f t="shared" si="3"/>
        <v>1403.54</v>
      </c>
      <c r="K51" s="14">
        <v>1403.54</v>
      </c>
    </row>
    <row r="52" spans="1:11" x14ac:dyDescent="0.25">
      <c r="A52" s="2" t="s">
        <v>37</v>
      </c>
      <c r="B52" s="9">
        <v>2164.9299999999998</v>
      </c>
      <c r="C52" s="9"/>
      <c r="D52" s="4">
        <f t="shared" si="9"/>
        <v>2164.9299999999998</v>
      </c>
      <c r="E52" s="13"/>
      <c r="F52" s="13">
        <v>194.84</v>
      </c>
      <c r="G52" s="4">
        <f t="shared" si="10"/>
        <v>1061.2399999999998</v>
      </c>
      <c r="H52" s="4">
        <f t="shared" si="2"/>
        <v>1256.0799999999997</v>
      </c>
      <c r="I52" s="18">
        <f t="shared" si="3"/>
        <v>908.85000000000014</v>
      </c>
      <c r="K52" s="14">
        <v>908.85</v>
      </c>
    </row>
    <row r="53" spans="1:11" x14ac:dyDescent="0.25">
      <c r="A53" s="2" t="s">
        <v>38</v>
      </c>
      <c r="B53" s="9">
        <v>31165.26</v>
      </c>
      <c r="C53" s="9"/>
      <c r="D53" s="4">
        <f t="shared" si="9"/>
        <v>31165.26</v>
      </c>
      <c r="E53" s="13">
        <v>7530.3</v>
      </c>
      <c r="F53" s="13">
        <v>621.03</v>
      </c>
      <c r="G53" s="4">
        <f t="shared" si="10"/>
        <v>15277.09</v>
      </c>
      <c r="H53" s="4">
        <f t="shared" si="2"/>
        <v>23428.42</v>
      </c>
      <c r="I53" s="18">
        <f t="shared" si="3"/>
        <v>7736.84</v>
      </c>
      <c r="K53" s="14">
        <v>7736.84</v>
      </c>
    </row>
    <row r="54" spans="1:11" x14ac:dyDescent="0.25">
      <c r="A54" s="2" t="s">
        <v>39</v>
      </c>
      <c r="B54" s="9">
        <v>5905.42</v>
      </c>
      <c r="C54" s="9">
        <v>8.33</v>
      </c>
      <c r="D54" s="4">
        <f t="shared" si="9"/>
        <v>5913.75</v>
      </c>
      <c r="E54" s="13">
        <v>531.71</v>
      </c>
      <c r="F54" s="13">
        <v>621.03</v>
      </c>
      <c r="G54" s="4">
        <f t="shared" si="10"/>
        <v>2872.78</v>
      </c>
      <c r="H54" s="4">
        <f t="shared" si="2"/>
        <v>4025.5200000000004</v>
      </c>
      <c r="I54" s="18">
        <f t="shared" si="3"/>
        <v>1888.2299999999996</v>
      </c>
      <c r="K54" s="14">
        <v>1888.23</v>
      </c>
    </row>
    <row r="55" spans="1:11" x14ac:dyDescent="0.25">
      <c r="A55" s="2" t="s">
        <v>40</v>
      </c>
      <c r="B55" s="9">
        <v>4912.34</v>
      </c>
      <c r="C55" s="9">
        <v>4.17</v>
      </c>
      <c r="D55" s="4">
        <f t="shared" si="9"/>
        <v>4916.51</v>
      </c>
      <c r="E55" s="13">
        <v>304.89999999999998</v>
      </c>
      <c r="F55" s="13">
        <v>540.35</v>
      </c>
      <c r="G55" s="4">
        <f t="shared" si="10"/>
        <v>2387.4500000000007</v>
      </c>
      <c r="H55" s="4">
        <f t="shared" si="2"/>
        <v>3232.7000000000007</v>
      </c>
      <c r="I55" s="18">
        <f t="shared" si="3"/>
        <v>1683.8099999999995</v>
      </c>
      <c r="K55" s="14">
        <v>1683.81</v>
      </c>
    </row>
    <row r="56" spans="1:11" x14ac:dyDescent="0.25">
      <c r="A56" s="2" t="s">
        <v>72</v>
      </c>
      <c r="B56" s="9">
        <v>1672.4</v>
      </c>
      <c r="C56" s="9"/>
      <c r="D56" s="4">
        <f t="shared" si="9"/>
        <v>1672.4</v>
      </c>
      <c r="E56" s="13"/>
      <c r="F56" s="13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8">
        <f t="shared" si="3"/>
        <v>726.92</v>
      </c>
      <c r="K56" s="14">
        <v>726.92</v>
      </c>
    </row>
    <row r="57" spans="1:11" x14ac:dyDescent="0.25">
      <c r="A57" s="2" t="s">
        <v>41</v>
      </c>
      <c r="B57" s="9">
        <v>16423.419999999998</v>
      </c>
      <c r="C57" s="9"/>
      <c r="D57" s="4">
        <f t="shared" si="9"/>
        <v>16423.419999999998</v>
      </c>
      <c r="E57" s="13">
        <v>3424.15</v>
      </c>
      <c r="F57" s="13">
        <v>621.03</v>
      </c>
      <c r="G57" s="4">
        <f t="shared" si="10"/>
        <v>7864.1299999999983</v>
      </c>
      <c r="H57" s="4">
        <f t="shared" si="2"/>
        <v>11909.309999999998</v>
      </c>
      <c r="I57" s="18">
        <f>SUM(D57-H57)</f>
        <v>4514.1100000000006</v>
      </c>
      <c r="K57" s="14">
        <v>4514.1099999999997</v>
      </c>
    </row>
    <row r="58" spans="1:11" x14ac:dyDescent="0.25">
      <c r="A58" s="2" t="s">
        <v>42</v>
      </c>
      <c r="B58" s="9">
        <v>1924.05</v>
      </c>
      <c r="C58" s="9"/>
      <c r="D58" s="4">
        <f t="shared" si="9"/>
        <v>1924.05</v>
      </c>
      <c r="E58" s="13"/>
      <c r="F58" s="13">
        <v>173.16</v>
      </c>
      <c r="G58" s="4">
        <f t="shared" si="10"/>
        <v>934.7399999999999</v>
      </c>
      <c r="H58" s="4">
        <f t="shared" si="2"/>
        <v>1107.8999999999999</v>
      </c>
      <c r="I58" s="18">
        <f t="shared" si="3"/>
        <v>816.15000000000009</v>
      </c>
      <c r="K58" s="14">
        <v>816.15</v>
      </c>
    </row>
    <row r="59" spans="1:11" x14ac:dyDescent="0.25">
      <c r="A59" s="2" t="s">
        <v>43</v>
      </c>
      <c r="B59" s="9">
        <v>3735.77</v>
      </c>
      <c r="C59" s="9"/>
      <c r="D59" s="4">
        <f t="shared" si="9"/>
        <v>3735.77</v>
      </c>
      <c r="E59" s="13">
        <v>143.91999999999999</v>
      </c>
      <c r="F59" s="13">
        <v>410.93</v>
      </c>
      <c r="G59" s="4">
        <f t="shared" si="10"/>
        <v>1831.26</v>
      </c>
      <c r="H59" s="4">
        <f t="shared" si="2"/>
        <v>2386.11</v>
      </c>
      <c r="I59" s="18">
        <f t="shared" si="3"/>
        <v>1349.6599999999999</v>
      </c>
      <c r="K59" s="14">
        <v>1349.66</v>
      </c>
    </row>
    <row r="60" spans="1:11" x14ac:dyDescent="0.25">
      <c r="A60" s="2" t="s">
        <v>44</v>
      </c>
      <c r="B60" s="9">
        <v>14572.56</v>
      </c>
      <c r="C60" s="9">
        <v>8.33</v>
      </c>
      <c r="D60" s="4">
        <f t="shared" si="9"/>
        <v>14580.89</v>
      </c>
      <c r="E60" s="13">
        <v>2863.04</v>
      </c>
      <c r="F60" s="13">
        <v>621.03</v>
      </c>
      <c r="G60" s="4">
        <f t="shared" si="10"/>
        <v>5866.3899999999976</v>
      </c>
      <c r="H60" s="4">
        <f t="shared" si="2"/>
        <v>9350.4599999999973</v>
      </c>
      <c r="I60" s="18">
        <f>SUM(D60-H60)</f>
        <v>5230.4300000000021</v>
      </c>
      <c r="K60" s="14">
        <v>5230.43</v>
      </c>
    </row>
    <row r="61" spans="1:11" x14ac:dyDescent="0.25">
      <c r="A61" s="2" t="s">
        <v>45</v>
      </c>
      <c r="B61" s="9">
        <v>4456.4799999999996</v>
      </c>
      <c r="C61" s="9"/>
      <c r="D61" s="4">
        <f t="shared" si="9"/>
        <v>4456.4799999999996</v>
      </c>
      <c r="E61" s="13">
        <v>213.62</v>
      </c>
      <c r="F61" s="13">
        <v>490.21</v>
      </c>
      <c r="G61" s="4">
        <f t="shared" si="10"/>
        <v>2150.9999999999995</v>
      </c>
      <c r="H61" s="4">
        <f t="shared" si="2"/>
        <v>2854.8299999999995</v>
      </c>
      <c r="I61" s="18">
        <f t="shared" si="3"/>
        <v>1601.65</v>
      </c>
      <c r="K61" s="14">
        <v>1601.65</v>
      </c>
    </row>
    <row r="62" spans="1:11" x14ac:dyDescent="0.25">
      <c r="A62" s="2" t="s">
        <v>46</v>
      </c>
      <c r="B62" s="9">
        <v>1788.33</v>
      </c>
      <c r="C62" s="9"/>
      <c r="D62" s="4">
        <f t="shared" si="9"/>
        <v>1788.33</v>
      </c>
      <c r="E62" s="13"/>
      <c r="F62" s="13">
        <v>160.94</v>
      </c>
      <c r="G62" s="4">
        <f t="shared" si="10"/>
        <v>876.63999999999987</v>
      </c>
      <c r="H62" s="4">
        <f t="shared" si="2"/>
        <v>1037.58</v>
      </c>
      <c r="I62" s="18">
        <f t="shared" si="3"/>
        <v>750.75</v>
      </c>
      <c r="K62" s="14">
        <v>750.75</v>
      </c>
    </row>
    <row r="63" spans="1:11" x14ac:dyDescent="0.25">
      <c r="A63" s="2" t="s">
        <v>47</v>
      </c>
      <c r="B63" s="9">
        <v>9404.82</v>
      </c>
      <c r="C63" s="9">
        <v>12.5</v>
      </c>
      <c r="D63" s="4">
        <f t="shared" si="9"/>
        <v>9417.32</v>
      </c>
      <c r="E63" s="13">
        <v>1497.48</v>
      </c>
      <c r="F63" s="13">
        <v>621.03</v>
      </c>
      <c r="G63" s="4">
        <f t="shared" si="10"/>
        <v>4568.3</v>
      </c>
      <c r="H63" s="4">
        <f t="shared" si="2"/>
        <v>6686.81</v>
      </c>
      <c r="I63" s="18">
        <f t="shared" si="3"/>
        <v>2730.5099999999993</v>
      </c>
      <c r="K63" s="14">
        <v>2730.51</v>
      </c>
    </row>
    <row r="65" spans="1:9" x14ac:dyDescent="0.25">
      <c r="A65" s="105" t="s">
        <v>75</v>
      </c>
      <c r="B65" s="106"/>
      <c r="C65" s="106"/>
      <c r="D65" s="106"/>
      <c r="E65" s="106"/>
      <c r="F65" s="106"/>
      <c r="G65" s="106"/>
      <c r="H65" s="106"/>
      <c r="I65" s="106"/>
    </row>
    <row r="66" spans="1:9" x14ac:dyDescent="0.25">
      <c r="A66" s="105" t="s">
        <v>63</v>
      </c>
      <c r="B66" s="106"/>
      <c r="C66" s="106"/>
      <c r="D66" s="106"/>
      <c r="E66" s="106"/>
      <c r="F66" s="106"/>
      <c r="G66" s="106"/>
      <c r="H66" s="106"/>
      <c r="I66" s="106"/>
    </row>
    <row r="67" spans="1:9" x14ac:dyDescent="0.25">
      <c r="A67" s="107"/>
      <c r="B67" s="107"/>
      <c r="C67" s="107"/>
      <c r="D67" s="107"/>
      <c r="E67" s="107"/>
      <c r="F67" s="107"/>
      <c r="G67" s="107"/>
      <c r="H67" s="107"/>
      <c r="I67" s="107"/>
    </row>
    <row r="68" spans="1:9" x14ac:dyDescent="0.25">
      <c r="A68" s="108" t="s">
        <v>64</v>
      </c>
      <c r="B68" s="108"/>
      <c r="C68" s="108"/>
      <c r="D68" s="108"/>
      <c r="E68" s="108"/>
      <c r="F68" s="108"/>
      <c r="G68" s="108"/>
      <c r="H68" s="108"/>
      <c r="I68" s="108"/>
    </row>
    <row r="69" spans="1:9" x14ac:dyDescent="0.25">
      <c r="A69" s="103" t="s">
        <v>68</v>
      </c>
      <c r="B69" s="103"/>
      <c r="C69" s="103"/>
      <c r="D69" s="103"/>
      <c r="E69" s="103"/>
      <c r="F69" s="103"/>
      <c r="G69" s="103"/>
      <c r="H69" s="103"/>
      <c r="I69" s="103"/>
    </row>
    <row r="70" spans="1:9" x14ac:dyDescent="0.25">
      <c r="A70" s="103" t="s">
        <v>70</v>
      </c>
      <c r="B70" s="103"/>
      <c r="C70" s="103"/>
      <c r="D70" s="103"/>
      <c r="E70" s="103"/>
      <c r="F70" s="103"/>
      <c r="G70" s="103"/>
      <c r="H70" s="103"/>
      <c r="I70" s="103"/>
    </row>
    <row r="71" spans="1:9" x14ac:dyDescent="0.25">
      <c r="A71" s="103" t="s">
        <v>67</v>
      </c>
      <c r="B71" s="103"/>
      <c r="C71" s="103"/>
      <c r="D71" s="103"/>
      <c r="E71" s="103"/>
      <c r="F71" s="103"/>
      <c r="G71" s="103"/>
      <c r="H71" s="103"/>
      <c r="I71" s="103"/>
    </row>
    <row r="72" spans="1:9" x14ac:dyDescent="0.25">
      <c r="A72" s="104"/>
      <c r="B72" s="104"/>
      <c r="C72" s="104"/>
      <c r="D72" s="104"/>
      <c r="E72" s="104"/>
      <c r="F72" s="104"/>
      <c r="G72" s="104"/>
      <c r="H72" s="104"/>
      <c r="I72" s="104"/>
    </row>
    <row r="73" spans="1:9" x14ac:dyDescent="0.25">
      <c r="A73" s="30"/>
      <c r="B73" s="29"/>
      <c r="C73" s="29"/>
      <c r="D73" s="29"/>
      <c r="E73" s="29"/>
      <c r="F73" s="29"/>
      <c r="G73" s="29"/>
      <c r="H73" s="29"/>
      <c r="I73" s="29"/>
    </row>
    <row r="74" spans="1:9" x14ac:dyDescent="0.25">
      <c r="A74" s="30"/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23"/>
      <c r="B75" s="23"/>
      <c r="C75" s="23"/>
      <c r="D75" s="22" t="s">
        <v>78</v>
      </c>
      <c r="E75" s="22" t="s">
        <v>79</v>
      </c>
      <c r="F75" s="22" t="s">
        <v>55</v>
      </c>
      <c r="G75" s="23"/>
      <c r="H75" s="23"/>
      <c r="I75" s="22" t="s">
        <v>80</v>
      </c>
    </row>
    <row r="76" spans="1:9" x14ac:dyDescent="0.25">
      <c r="A76" s="15"/>
      <c r="B76" s="15"/>
      <c r="C76" s="15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5"/>
      <c r="H76" s="15"/>
      <c r="I76" s="7">
        <f>SUM(I7:I41)</f>
        <v>78025.98</v>
      </c>
    </row>
    <row r="77" spans="1:9" x14ac:dyDescent="0.25">
      <c r="A77" s="15"/>
      <c r="B77" s="15"/>
      <c r="C77" s="15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5"/>
      <c r="H77" s="15"/>
      <c r="I77" s="7">
        <f>SUM(I44:I63)</f>
        <v>44199.740000000013</v>
      </c>
    </row>
    <row r="78" spans="1:9" ht="15.75" x14ac:dyDescent="0.25">
      <c r="A78" s="15"/>
      <c r="B78" s="15"/>
      <c r="C78" s="15"/>
      <c r="D78" s="26">
        <f>SUM(D76:D77)</f>
        <v>419588.06</v>
      </c>
      <c r="E78" s="26">
        <f>SUM(E76:E77)</f>
        <v>66503.08</v>
      </c>
      <c r="F78" s="26">
        <f>SUM(F76:F77)</f>
        <v>24679.100000000006</v>
      </c>
      <c r="G78" s="27"/>
      <c r="H78" s="27"/>
      <c r="I78" s="26">
        <f>SUM(I76:I77)</f>
        <v>122225.72</v>
      </c>
    </row>
    <row r="79" spans="1:9" x14ac:dyDescent="0.25">
      <c r="A79" s="15"/>
      <c r="B79" s="15"/>
      <c r="C79" s="15"/>
      <c r="D79" s="15"/>
      <c r="E79" s="15"/>
      <c r="F79" s="15"/>
      <c r="G79" s="15"/>
      <c r="H79" s="15"/>
      <c r="I79" s="15"/>
    </row>
    <row r="80" spans="1:9" x14ac:dyDescent="0.25">
      <c r="A80" s="15"/>
      <c r="B80" s="15"/>
      <c r="C80" s="15"/>
      <c r="D80" s="15"/>
      <c r="E80" s="15"/>
      <c r="F80" s="15"/>
      <c r="G80" s="15"/>
      <c r="H80" s="15"/>
      <c r="I80" s="15"/>
    </row>
  </sheetData>
  <mergeCells count="21">
    <mergeCell ref="A1:I1"/>
    <mergeCell ref="A2:I2"/>
    <mergeCell ref="A3:I3"/>
    <mergeCell ref="A5:A6"/>
    <mergeCell ref="B5:B6"/>
    <mergeCell ref="C5:C6"/>
    <mergeCell ref="E5:E6"/>
    <mergeCell ref="F5:F6"/>
    <mergeCell ref="A42:A43"/>
    <mergeCell ref="B42:B43"/>
    <mergeCell ref="C42:C43"/>
    <mergeCell ref="E42:E43"/>
    <mergeCell ref="F42:F43"/>
    <mergeCell ref="A71:I71"/>
    <mergeCell ref="A72:I72"/>
    <mergeCell ref="A65:I65"/>
    <mergeCell ref="A66:I66"/>
    <mergeCell ref="A67:I67"/>
    <mergeCell ref="A68:I68"/>
    <mergeCell ref="A69:I69"/>
    <mergeCell ref="A70:I70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2019-11-22T19:12:14Z</cp:lastPrinted>
  <dcterms:created xsi:type="dcterms:W3CDTF">2016-04-28T12:49:34Z</dcterms:created>
  <dcterms:modified xsi:type="dcterms:W3CDTF">2019-11-22T19:42:47Z</dcterms:modified>
</cp:coreProperties>
</file>