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10 - OUTUBRO\"/>
    </mc:Choice>
  </mc:AlternateContent>
  <xr:revisionPtr revIDLastSave="0" documentId="13_ncr:1_{15F6F137-9CBD-435C-BAF8-48B5AA6560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6" l="1"/>
  <c r="K60" i="6" s="1"/>
  <c r="M59" i="6"/>
  <c r="F59" i="6"/>
  <c r="C59" i="6"/>
  <c r="L56" i="6"/>
  <c r="F56" i="6"/>
  <c r="C56" i="6"/>
  <c r="M52" i="6"/>
  <c r="F52" i="6"/>
  <c r="C52" i="6"/>
  <c r="M51" i="6"/>
  <c r="F51" i="6"/>
  <c r="C51" i="6"/>
  <c r="M48" i="6"/>
  <c r="F48" i="6"/>
  <c r="C48" i="6"/>
  <c r="F43" i="6"/>
  <c r="C43" i="6"/>
  <c r="M41" i="6"/>
  <c r="F41" i="6"/>
  <c r="C41" i="6"/>
  <c r="M38" i="6"/>
  <c r="F38" i="6"/>
  <c r="C38" i="6"/>
  <c r="C34" i="6"/>
  <c r="D14" i="6"/>
  <c r="M34" i="6"/>
  <c r="C50" i="6"/>
  <c r="C45" i="6"/>
  <c r="C36" i="6"/>
  <c r="C19" i="6"/>
  <c r="C53" i="6"/>
  <c r="C47" i="6"/>
  <c r="M46" i="6"/>
  <c r="M45" i="6"/>
  <c r="M43" i="6"/>
  <c r="C40" i="6"/>
  <c r="M36" i="6"/>
  <c r="C37" i="6"/>
  <c r="C35" i="6"/>
  <c r="M31" i="6"/>
  <c r="C22" i="6"/>
  <c r="C21" i="6"/>
  <c r="C15" i="6"/>
  <c r="C14" i="6"/>
  <c r="C9" i="6"/>
  <c r="K55" i="6"/>
  <c r="N55" i="6" s="1"/>
  <c r="O55" i="6" s="1"/>
  <c r="P55" i="6" s="1"/>
  <c r="K13" i="6"/>
  <c r="K10" i="6"/>
  <c r="N10" i="6" s="1"/>
  <c r="O10" i="6" s="1"/>
  <c r="P10" i="6" s="1"/>
  <c r="K43" i="6" l="1"/>
  <c r="N13" i="6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<sst xmlns="http://schemas.openxmlformats.org/spreadsheetml/2006/main" count="87" uniqueCount="85">
  <si>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</si>
  <si>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</si>
  <si>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</si>
  <si>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</si>
  <si>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</si>
  <si>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</si>
  <si>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</si>
  <si>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</si>
  <si>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</si>
  <si>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</si>
  <si>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</si>
  <si>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</si>
  <si>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</si>
  <si>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</si>
  <si>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</si>
  <si>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</si>
  <si>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</si>
  <si>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</si>
  <si>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</si>
  <si>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</si>
  <si>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</si>
  <si>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</si>
  <si>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</si>
  <si>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</si>
  <si>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</si>
  <si>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</si>
  <si>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</si>
  <si>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</si>
  <si>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</si>
  <si>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</si>
  <si>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</si>
  <si>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</si>
  <si>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</si>
  <si>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</si>
  <si>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</si>
  <si>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</si>
  <si>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</si>
  <si>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</si>
  <si>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</si>
  <si>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</si>
  <si>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</si>
  <si>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</si>
  <si>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</si>
  <si>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</si>
  <si>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</si>
  <si>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</si>
  <si>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</si>
  <si>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</si>
  <si>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</si>
  <si>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</si>
  <si>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</si>
  <si>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</si>
  <si>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</si>
  <si>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</si>
  <si>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</si>
  <si>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</si>
  <si>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</si>
  <si>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</si>
  <si>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</si>
  <si>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</si>
  <si>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</si>
  <si>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</si>
  <si>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</si>
  <si>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</si>
  <si>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</si>
  <si>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</si>
  <si>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</si>
  <si>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</si>
  <si>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</si>
  <si>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</si>
  <si>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</si>
  <si>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</si>
  <si>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</si>
  <si>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</si>
  <si>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</si>
  <si>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</si>
  <si>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</si>
  <si>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</si>
  <si>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</si>
  <si>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</si>
  <si>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</si>
  <si>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</si>
  <si>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</si>
  <si>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OUTUBRO/2021</t>
  </si>
  <si>
    <t>IRAN LUIZ CORDEIRO (CONTRATO SUSPENSO)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</si>
</sst>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N76" sqref="N76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6" t="s">
        <v>50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9" ht="16.5" x14ac:dyDescent="0.25">
      <c r="B2" s="56" t="s">
        <v>51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4.5" customHeight="1" thickBot="1" x14ac:dyDescent="0.3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9" ht="19.5" thickBot="1" x14ac:dyDescent="0.35">
      <c r="B4" s="36" t="s">
        <v>83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8" t="s">
        <v>49</v>
      </c>
      <c r="C5" s="60" t="s">
        <v>39</v>
      </c>
      <c r="D5" s="64" t="s">
        <v>65</v>
      </c>
      <c r="E5" s="60" t="s">
        <v>40</v>
      </c>
      <c r="F5" s="60" t="s">
        <v>66</v>
      </c>
      <c r="G5" s="45" t="s">
        <v>67</v>
      </c>
      <c r="H5" s="46" t="s">
        <v>69</v>
      </c>
      <c r="I5" s="20" t="s">
        <v>52</v>
      </c>
      <c r="J5" s="8" t="s">
        <v>75</v>
      </c>
      <c r="K5" s="20" t="s">
        <v>41</v>
      </c>
      <c r="L5" s="62" t="s">
        <v>43</v>
      </c>
      <c r="M5" s="60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59"/>
      <c r="C6" s="61"/>
      <c r="D6" s="65"/>
      <c r="E6" s="61"/>
      <c r="F6" s="61"/>
      <c r="G6" s="47" t="s">
        <v>68</v>
      </c>
      <c r="H6" s="48" t="s">
        <v>54</v>
      </c>
      <c r="I6" s="21" t="s">
        <v>53</v>
      </c>
      <c r="J6" s="9" t="s">
        <v>76</v>
      </c>
      <c r="K6" s="21" t="s">
        <v>42</v>
      </c>
      <c r="L6" s="63"/>
      <c r="M6" s="61"/>
      <c r="N6" s="21" t="s">
        <v>46</v>
      </c>
      <c r="O6" s="9" t="s">
        <v>46</v>
      </c>
      <c r="P6" s="23" t="s">
        <v>48</v>
      </c>
    </row>
    <row r="7" spans="1:19" x14ac:dyDescent="0.25">
      <c r="A7">
        <v>1</v>
      </c>
      <c r="B7" s="16" t="s">
        <v>0</v>
      </c>
      <c r="C7" s="14">
        <v>5681.8</v>
      </c>
      <c r="D7" s="28"/>
      <c r="E7" s="31"/>
      <c r="F7" s="31"/>
      <c r="G7" s="31"/>
      <c r="H7" s="31"/>
      <c r="I7" s="32"/>
      <c r="J7" s="32"/>
      <c r="K7" s="12">
        <f t="shared" ref="K7:K14" si="0">SUM(C7:I7)</f>
        <v>5681.8</v>
      </c>
      <c r="L7" s="3">
        <v>515.28</v>
      </c>
      <c r="M7" s="3">
        <v>646.73</v>
      </c>
      <c r="N7" s="2">
        <f t="shared" ref="N7:N13" si="1">K7-L7-M7-R7</f>
        <v>41.410000000000764</v>
      </c>
      <c r="O7" s="2">
        <f t="shared" ref="O7:O60" si="2">SUM(L7:N7)</f>
        <v>1203.4200000000008</v>
      </c>
      <c r="P7" s="18">
        <f t="shared" ref="P7:P60" si="3">SUM(K7-O7)</f>
        <v>4478.3799999999992</v>
      </c>
      <c r="Q7" s="24"/>
      <c r="R7" s="25">
        <v>4478.38</v>
      </c>
    </row>
    <row r="8" spans="1:19" x14ac:dyDescent="0.25">
      <c r="A8">
        <v>2</v>
      </c>
      <c r="B8" s="16" t="s">
        <v>1</v>
      </c>
      <c r="C8" s="14">
        <v>2695.36</v>
      </c>
      <c r="D8" s="28"/>
      <c r="E8" s="31"/>
      <c r="F8" s="31"/>
      <c r="G8" s="31"/>
      <c r="H8" s="31"/>
      <c r="I8" s="32"/>
      <c r="J8" s="32"/>
      <c r="K8" s="12">
        <f t="shared" si="0"/>
        <v>2695.36</v>
      </c>
      <c r="L8" s="3"/>
      <c r="M8" s="3">
        <v>240.83</v>
      </c>
      <c r="N8" s="2">
        <f t="shared" si="1"/>
        <v>1311.2000000000003</v>
      </c>
      <c r="O8" s="2">
        <f t="shared" si="2"/>
        <v>1552.0300000000002</v>
      </c>
      <c r="P8" s="18">
        <f t="shared" si="3"/>
        <v>1143.33</v>
      </c>
      <c r="Q8" s="24"/>
      <c r="R8" s="25">
        <v>1143.33</v>
      </c>
    </row>
    <row r="9" spans="1:19" x14ac:dyDescent="0.25">
      <c r="A9">
        <v>3</v>
      </c>
      <c r="B9" s="16" t="s">
        <v>58</v>
      </c>
      <c r="C9" s="14">
        <f>2015.88+90.48</f>
        <v>2106.36</v>
      </c>
      <c r="D9" s="28">
        <v>1000</v>
      </c>
      <c r="E9" s="31"/>
      <c r="F9" s="31"/>
      <c r="G9" s="31"/>
      <c r="H9" s="31"/>
      <c r="I9" s="32"/>
      <c r="J9" s="32"/>
      <c r="K9" s="12">
        <f t="shared" si="0"/>
        <v>3106.36</v>
      </c>
      <c r="L9" s="3">
        <v>68.42</v>
      </c>
      <c r="M9" s="3">
        <v>290.14999999999998</v>
      </c>
      <c r="N9" s="2">
        <f t="shared" si="1"/>
        <v>97.139999999999873</v>
      </c>
      <c r="O9" s="2">
        <f t="shared" si="2"/>
        <v>455.70999999999987</v>
      </c>
      <c r="P9" s="18">
        <f t="shared" si="3"/>
        <v>2650.65</v>
      </c>
      <c r="Q9" s="24"/>
      <c r="R9" s="25">
        <v>2650.65</v>
      </c>
    </row>
    <row r="10" spans="1:19" x14ac:dyDescent="0.25">
      <c r="A10">
        <v>4</v>
      </c>
      <c r="B10" s="16" t="s">
        <v>79</v>
      </c>
      <c r="C10" s="14">
        <v>4143.38</v>
      </c>
      <c r="D10" s="28">
        <v>828.68</v>
      </c>
      <c r="E10" s="31"/>
      <c r="F10" s="31"/>
      <c r="G10" s="31"/>
      <c r="H10" s="31"/>
      <c r="I10" s="32"/>
      <c r="J10" s="32"/>
      <c r="K10" s="12">
        <f t="shared" ref="K10" si="4">SUM(C10:I10)</f>
        <v>4972.0600000000004</v>
      </c>
      <c r="L10" s="3">
        <v>359.43</v>
      </c>
      <c r="M10" s="3">
        <v>547.36</v>
      </c>
      <c r="N10" s="2">
        <f t="shared" ref="N10" si="5">K10-L10-M10-R10</f>
        <v>41.409999999999854</v>
      </c>
      <c r="O10" s="2">
        <f t="shared" ref="O10" si="6">SUM(L10:N10)</f>
        <v>948.19999999999982</v>
      </c>
      <c r="P10" s="18">
        <f t="shared" ref="P10" si="7">SUM(K10-O10)</f>
        <v>4023.8600000000006</v>
      </c>
      <c r="Q10" s="24"/>
      <c r="R10" s="25">
        <v>4023.86</v>
      </c>
    </row>
    <row r="11" spans="1:19" x14ac:dyDescent="0.25">
      <c r="A11">
        <v>5</v>
      </c>
      <c r="B11" s="16" t="s">
        <v>2</v>
      </c>
      <c r="C11" s="14">
        <v>2913.19</v>
      </c>
      <c r="D11" s="28"/>
      <c r="E11" s="31"/>
      <c r="F11" s="31"/>
      <c r="G11" s="31"/>
      <c r="H11" s="31"/>
      <c r="I11" s="32"/>
      <c r="J11" s="32"/>
      <c r="K11" s="12">
        <f t="shared" si="0"/>
        <v>2913.19</v>
      </c>
      <c r="L11" s="3">
        <v>55.67</v>
      </c>
      <c r="M11" s="3">
        <v>266.97000000000003</v>
      </c>
      <c r="N11" s="2">
        <f t="shared" si="1"/>
        <v>997.29000000000019</v>
      </c>
      <c r="O11" s="2">
        <f t="shared" si="2"/>
        <v>1319.9300000000003</v>
      </c>
      <c r="P11" s="18">
        <f>SUM(K11-O11)+H11</f>
        <v>1593.2599999999998</v>
      </c>
      <c r="Q11" s="24"/>
      <c r="R11" s="25">
        <v>1593.26</v>
      </c>
      <c r="S11" s="1"/>
    </row>
    <row r="12" spans="1:19" x14ac:dyDescent="0.25">
      <c r="A12">
        <v>6</v>
      </c>
      <c r="B12" s="16" t="s">
        <v>3</v>
      </c>
      <c r="C12" s="14">
        <v>3911.14</v>
      </c>
      <c r="D12" s="28"/>
      <c r="E12" s="31"/>
      <c r="F12" s="31"/>
      <c r="G12" s="31"/>
      <c r="H12" s="31"/>
      <c r="I12" s="32"/>
      <c r="J12" s="32"/>
      <c r="K12" s="12">
        <f t="shared" si="0"/>
        <v>3911.14</v>
      </c>
      <c r="L12" s="3">
        <v>143.61000000000001</v>
      </c>
      <c r="M12" s="3">
        <v>398.83</v>
      </c>
      <c r="N12" s="2">
        <f t="shared" si="1"/>
        <v>1191.0299999999997</v>
      </c>
      <c r="O12" s="2">
        <f t="shared" si="2"/>
        <v>1733.4699999999998</v>
      </c>
      <c r="P12" s="18">
        <f t="shared" si="3"/>
        <v>2177.67</v>
      </c>
      <c r="Q12" s="24"/>
      <c r="R12" s="25">
        <v>2177.67</v>
      </c>
    </row>
    <row r="13" spans="1:19" x14ac:dyDescent="0.25">
      <c r="A13">
        <v>7</v>
      </c>
      <c r="B13" s="16" t="s">
        <v>77</v>
      </c>
      <c r="C13" s="14">
        <v>4143.38</v>
      </c>
      <c r="D13" s="28">
        <v>828.68</v>
      </c>
      <c r="E13" s="31"/>
      <c r="F13" s="31"/>
      <c r="G13" s="31"/>
      <c r="H13" s="31"/>
      <c r="I13" s="32"/>
      <c r="J13" s="32"/>
      <c r="K13" s="12">
        <f t="shared" si="0"/>
        <v>4972.0600000000004</v>
      </c>
      <c r="L13" s="3">
        <v>359.43</v>
      </c>
      <c r="M13" s="3">
        <v>547.36</v>
      </c>
      <c r="N13" s="2">
        <f t="shared" si="1"/>
        <v>6.4699999999997999</v>
      </c>
      <c r="O13" s="2">
        <f t="shared" si="2"/>
        <v>913.25999999999976</v>
      </c>
      <c r="P13" s="18">
        <f t="shared" si="3"/>
        <v>4058.8000000000006</v>
      </c>
      <c r="Q13" s="24"/>
      <c r="R13" s="25">
        <v>4058.8</v>
      </c>
    </row>
    <row r="14" spans="1:19" x14ac:dyDescent="0.25">
      <c r="A14">
        <v>8</v>
      </c>
      <c r="B14" s="16" t="s">
        <v>4</v>
      </c>
      <c r="C14" s="14">
        <f>12373.16+6310.31</f>
        <v>18683.47</v>
      </c>
      <c r="D14" s="28">
        <f>1237.32+4949.26</f>
        <v>6186.58</v>
      </c>
      <c r="E14" s="31"/>
      <c r="F14" s="31"/>
      <c r="G14" s="31"/>
      <c r="H14" s="31"/>
      <c r="I14" s="32"/>
      <c r="J14" s="32"/>
      <c r="K14" s="12">
        <f t="shared" si="0"/>
        <v>24870.050000000003</v>
      </c>
      <c r="L14" s="3">
        <v>5763.11</v>
      </c>
      <c r="M14" s="3">
        <v>751.97</v>
      </c>
      <c r="N14" s="2">
        <f>K14-L14-M14-R14</f>
        <v>105.30000000000291</v>
      </c>
      <c r="O14" s="2">
        <f t="shared" si="2"/>
        <v>6620.3800000000028</v>
      </c>
      <c r="P14" s="18">
        <f t="shared" si="3"/>
        <v>18249.669999999998</v>
      </c>
      <c r="Q14" s="24"/>
      <c r="R14" s="25">
        <v>18249.669999999998</v>
      </c>
    </row>
    <row r="15" spans="1:19" x14ac:dyDescent="0.25">
      <c r="A15">
        <v>9</v>
      </c>
      <c r="B15" s="16" t="s">
        <v>5</v>
      </c>
      <c r="C15" s="14">
        <f>12373.16+3810.93</f>
        <v>16184.09</v>
      </c>
      <c r="D15" s="28">
        <v>4949.26</v>
      </c>
      <c r="E15" s="31"/>
      <c r="F15" s="31"/>
      <c r="G15" s="31"/>
      <c r="H15" s="31"/>
      <c r="I15" s="32"/>
      <c r="J15" s="32"/>
      <c r="K15" s="12">
        <f t="shared" ref="K15:K31" si="8">SUM(C15:I15)</f>
        <v>21133.35</v>
      </c>
      <c r="L15" s="3">
        <v>4735.5200000000004</v>
      </c>
      <c r="M15" s="3">
        <v>751.97</v>
      </c>
      <c r="N15" s="2">
        <f t="shared" ref="N15:N40" si="9">K15-L15-M15-R15</f>
        <v>107.54999999999927</v>
      </c>
      <c r="O15" s="2">
        <f t="shared" si="2"/>
        <v>5595.04</v>
      </c>
      <c r="P15" s="18">
        <f t="shared" si="3"/>
        <v>15538.309999999998</v>
      </c>
      <c r="Q15" s="24"/>
      <c r="R15" s="25">
        <v>15538.31</v>
      </c>
    </row>
    <row r="16" spans="1:19" x14ac:dyDescent="0.25">
      <c r="A16">
        <v>10</v>
      </c>
      <c r="B16" s="16" t="s">
        <v>6</v>
      </c>
      <c r="C16" s="14">
        <v>2670.44</v>
      </c>
      <c r="D16" s="28"/>
      <c r="E16" s="31"/>
      <c r="F16" s="24"/>
      <c r="H16" s="31"/>
      <c r="I16" s="32"/>
      <c r="J16" s="32"/>
      <c r="K16" s="12">
        <f t="shared" si="8"/>
        <v>2670.44</v>
      </c>
      <c r="L16" s="3">
        <v>39.64</v>
      </c>
      <c r="M16" s="3">
        <v>237.84</v>
      </c>
      <c r="N16" s="2">
        <f t="shared" si="9"/>
        <v>18.590000000000146</v>
      </c>
      <c r="O16" s="2">
        <f t="shared" si="2"/>
        <v>296.07000000000016</v>
      </c>
      <c r="P16" s="18">
        <f t="shared" si="3"/>
        <v>2374.37</v>
      </c>
      <c r="Q16" s="24"/>
      <c r="R16" s="25">
        <v>2374.37</v>
      </c>
    </row>
    <row r="17" spans="1:18" x14ac:dyDescent="0.25">
      <c r="A17">
        <v>11</v>
      </c>
      <c r="B17" s="16" t="s">
        <v>7</v>
      </c>
      <c r="C17" s="14">
        <v>2501.96</v>
      </c>
      <c r="D17" s="28"/>
      <c r="E17" s="31"/>
      <c r="F17" s="31"/>
      <c r="G17" s="31"/>
      <c r="H17" s="31"/>
      <c r="I17" s="32"/>
      <c r="J17" s="32"/>
      <c r="K17" s="12">
        <f t="shared" si="8"/>
        <v>2501.96</v>
      </c>
      <c r="L17" s="3">
        <v>28.53</v>
      </c>
      <c r="M17" s="3">
        <v>217.62</v>
      </c>
      <c r="N17" s="2">
        <f t="shared" si="9"/>
        <v>64.130000000000109</v>
      </c>
      <c r="O17" s="2">
        <f t="shared" si="2"/>
        <v>310.28000000000009</v>
      </c>
      <c r="P17" s="18">
        <f t="shared" si="3"/>
        <v>2191.6799999999998</v>
      </c>
      <c r="Q17" s="24"/>
      <c r="R17" s="25">
        <v>2191.6799999999998</v>
      </c>
    </row>
    <row r="18" spans="1:18" x14ac:dyDescent="0.25">
      <c r="A18">
        <v>12</v>
      </c>
      <c r="B18" s="16" t="s">
        <v>61</v>
      </c>
      <c r="C18" s="14">
        <v>2933.48</v>
      </c>
      <c r="D18" s="28"/>
      <c r="E18" s="31"/>
      <c r="F18" s="31"/>
      <c r="G18" s="31"/>
      <c r="H18" s="31"/>
      <c r="I18" s="32"/>
      <c r="J18" s="32"/>
      <c r="K18" s="12">
        <f t="shared" si="8"/>
        <v>2933.48</v>
      </c>
      <c r="L18" s="3">
        <v>42.79</v>
      </c>
      <c r="M18" s="3">
        <v>269.41000000000003</v>
      </c>
      <c r="N18" s="2">
        <f t="shared" si="9"/>
        <v>6.4700000000002547</v>
      </c>
      <c r="O18" s="2">
        <f t="shared" si="2"/>
        <v>318.6700000000003</v>
      </c>
      <c r="P18" s="18">
        <f t="shared" si="3"/>
        <v>2614.8099999999995</v>
      </c>
      <c r="Q18" s="24"/>
      <c r="R18" s="25">
        <v>2614.81</v>
      </c>
    </row>
    <row r="19" spans="1:18" x14ac:dyDescent="0.25">
      <c r="A19">
        <v>13</v>
      </c>
      <c r="B19" s="16" t="s">
        <v>8</v>
      </c>
      <c r="C19" s="14">
        <f>5279.58+1034.8</f>
        <v>6314.38</v>
      </c>
      <c r="D19" s="28">
        <v>2111.83</v>
      </c>
      <c r="E19" s="31"/>
      <c r="F19" s="31"/>
      <c r="G19" s="31"/>
      <c r="H19" s="31"/>
      <c r="I19" s="32"/>
      <c r="J19" s="32"/>
      <c r="K19" s="12">
        <f t="shared" si="8"/>
        <v>8426.2099999999991</v>
      </c>
      <c r="L19" s="3">
        <v>1084.6400000000001</v>
      </c>
      <c r="M19" s="3">
        <v>751.97</v>
      </c>
      <c r="N19" s="2">
        <f t="shared" si="9"/>
        <v>514.24999999999818</v>
      </c>
      <c r="O19" s="2">
        <f t="shared" si="2"/>
        <v>2350.8599999999983</v>
      </c>
      <c r="P19" s="18">
        <f t="shared" si="3"/>
        <v>6075.35</v>
      </c>
      <c r="Q19" s="24"/>
      <c r="R19" s="25">
        <v>6075.35</v>
      </c>
    </row>
    <row r="20" spans="1:18" x14ac:dyDescent="0.25">
      <c r="A20">
        <v>14</v>
      </c>
      <c r="B20" s="16" t="s">
        <v>9</v>
      </c>
      <c r="C20" s="14">
        <v>2695.17</v>
      </c>
      <c r="D20" s="28"/>
      <c r="E20" s="31"/>
      <c r="F20" s="31"/>
      <c r="G20" s="31"/>
      <c r="H20" s="31"/>
      <c r="I20" s="32"/>
      <c r="J20" s="32"/>
      <c r="K20" s="12">
        <f t="shared" si="8"/>
        <v>2695.17</v>
      </c>
      <c r="L20" s="3">
        <v>41.28</v>
      </c>
      <c r="M20" s="3">
        <v>240.81</v>
      </c>
      <c r="N20" s="2">
        <f t="shared" si="9"/>
        <v>6.4699999999997999</v>
      </c>
      <c r="O20" s="2">
        <f t="shared" si="2"/>
        <v>288.55999999999983</v>
      </c>
      <c r="P20" s="18">
        <f t="shared" si="3"/>
        <v>2406.61</v>
      </c>
      <c r="Q20" s="24"/>
      <c r="R20" s="25">
        <v>2406.61</v>
      </c>
    </row>
    <row r="21" spans="1:18" x14ac:dyDescent="0.25">
      <c r="A21">
        <v>15</v>
      </c>
      <c r="B21" s="16" t="s">
        <v>10</v>
      </c>
      <c r="C21" s="14">
        <f>13629.26+8007.19</f>
        <v>21636.45</v>
      </c>
      <c r="D21" s="28">
        <v>18399.5</v>
      </c>
      <c r="E21" s="31"/>
      <c r="F21" s="31"/>
      <c r="G21" s="31"/>
      <c r="H21" s="31"/>
      <c r="I21" s="32"/>
      <c r="J21" s="32"/>
      <c r="K21" s="12">
        <f t="shared" si="8"/>
        <v>40035.949999999997</v>
      </c>
      <c r="L21" s="3">
        <v>9933.73</v>
      </c>
      <c r="M21" s="3">
        <v>751.97</v>
      </c>
      <c r="N21" s="2">
        <f t="shared" si="9"/>
        <v>285.64999999999782</v>
      </c>
      <c r="O21" s="2">
        <f t="shared" si="2"/>
        <v>10971.349999999997</v>
      </c>
      <c r="P21" s="18">
        <f t="shared" si="3"/>
        <v>29064.6</v>
      </c>
      <c r="Q21" s="24"/>
      <c r="R21" s="25">
        <v>29064.6</v>
      </c>
    </row>
    <row r="22" spans="1:18" x14ac:dyDescent="0.25">
      <c r="A22">
        <v>16</v>
      </c>
      <c r="B22" s="16" t="s">
        <v>11</v>
      </c>
      <c r="C22" s="14">
        <f>12373.16+4008.9</f>
        <v>16382.06</v>
      </c>
      <c r="D22" s="28">
        <v>2474.63</v>
      </c>
      <c r="E22" s="31"/>
      <c r="F22" s="31"/>
      <c r="G22" s="31"/>
      <c r="H22" s="31"/>
      <c r="I22" s="32"/>
      <c r="J22" s="32"/>
      <c r="K22" s="12">
        <f t="shared" si="8"/>
        <v>18856.689999999999</v>
      </c>
      <c r="L22" s="3">
        <v>4057.3</v>
      </c>
      <c r="M22" s="3">
        <v>751.97</v>
      </c>
      <c r="N22" s="2">
        <f t="shared" si="9"/>
        <v>2265.84</v>
      </c>
      <c r="O22" s="2">
        <f t="shared" si="2"/>
        <v>7075.1100000000006</v>
      </c>
      <c r="P22" s="18">
        <f t="shared" si="3"/>
        <v>11781.579999999998</v>
      </c>
      <c r="Q22" s="24"/>
      <c r="R22" s="25">
        <v>11781.58</v>
      </c>
    </row>
    <row r="23" spans="1:18" x14ac:dyDescent="0.25">
      <c r="A23">
        <v>17</v>
      </c>
      <c r="B23" s="16" t="s">
        <v>12</v>
      </c>
      <c r="C23" s="14">
        <v>6733</v>
      </c>
      <c r="D23" s="28"/>
      <c r="E23" s="31"/>
      <c r="F23" s="31"/>
      <c r="G23" s="31"/>
      <c r="H23" s="31"/>
      <c r="I23" s="32"/>
      <c r="J23" s="32"/>
      <c r="K23" s="12">
        <f t="shared" si="8"/>
        <v>6733</v>
      </c>
      <c r="L23" s="3">
        <v>671.15</v>
      </c>
      <c r="M23" s="3">
        <v>751.97</v>
      </c>
      <c r="N23" s="2">
        <f t="shared" si="9"/>
        <v>1321.5100000000002</v>
      </c>
      <c r="O23" s="2">
        <f t="shared" si="2"/>
        <v>2744.63</v>
      </c>
      <c r="P23" s="18">
        <f t="shared" si="3"/>
        <v>3988.37</v>
      </c>
      <c r="Q23" s="24"/>
      <c r="R23" s="25">
        <v>3988.37</v>
      </c>
    </row>
    <row r="24" spans="1:18" x14ac:dyDescent="0.25">
      <c r="A24">
        <v>18</v>
      </c>
      <c r="B24" s="16" t="s">
        <v>74</v>
      </c>
      <c r="C24" s="14">
        <v>1962.97</v>
      </c>
      <c r="D24" s="28"/>
      <c r="E24" s="31"/>
      <c r="F24" s="31"/>
      <c r="G24" s="31"/>
      <c r="H24" s="31"/>
      <c r="I24" s="32"/>
      <c r="J24" s="32"/>
      <c r="K24" s="12">
        <f t="shared" si="8"/>
        <v>1962.97</v>
      </c>
      <c r="L24" s="3"/>
      <c r="M24" s="3">
        <v>160.16</v>
      </c>
      <c r="N24" s="2">
        <f t="shared" ref="N24" si="10">K24-L24-M24-R24</f>
        <v>6.4700000000000273</v>
      </c>
      <c r="O24" s="2">
        <f t="shared" ref="O24" si="11">SUM(L24:N24)</f>
        <v>166.63000000000002</v>
      </c>
      <c r="P24" s="18">
        <f t="shared" ref="P24" si="12">SUM(K24-O24)</f>
        <v>1796.34</v>
      </c>
      <c r="Q24" s="24"/>
      <c r="R24" s="25">
        <v>1796.34</v>
      </c>
    </row>
    <row r="25" spans="1:18" x14ac:dyDescent="0.25">
      <c r="A25">
        <v>19</v>
      </c>
      <c r="B25" s="16" t="s">
        <v>55</v>
      </c>
      <c r="C25" s="14">
        <v>3105.42</v>
      </c>
      <c r="D25" s="28"/>
      <c r="E25" s="31"/>
      <c r="F25" s="31"/>
      <c r="G25" s="31"/>
      <c r="H25" s="31"/>
      <c r="I25" s="32"/>
      <c r="J25" s="32"/>
      <c r="K25" s="12">
        <f t="shared" si="8"/>
        <v>3105.42</v>
      </c>
      <c r="L25" s="3">
        <v>68.349999999999994</v>
      </c>
      <c r="M25" s="3">
        <v>290.04000000000002</v>
      </c>
      <c r="N25" s="2">
        <f t="shared" si="9"/>
        <v>134.13000000000011</v>
      </c>
      <c r="O25" s="2">
        <f t="shared" si="2"/>
        <v>492.5200000000001</v>
      </c>
      <c r="P25" s="18">
        <f t="shared" si="3"/>
        <v>2612.9</v>
      </c>
      <c r="Q25" s="24"/>
      <c r="R25" s="25">
        <v>2612.9</v>
      </c>
    </row>
    <row r="26" spans="1:18" x14ac:dyDescent="0.25">
      <c r="A26">
        <v>20</v>
      </c>
      <c r="B26" s="16" t="s">
        <v>84</v>
      </c>
      <c r="C26" s="14">
        <v>0</v>
      </c>
      <c r="D26" s="28"/>
      <c r="E26" s="31"/>
      <c r="F26" s="31"/>
      <c r="G26" s="31"/>
      <c r="H26" s="31"/>
      <c r="I26" s="32"/>
      <c r="J26" s="32"/>
      <c r="K26" s="12">
        <f t="shared" si="8"/>
        <v>0</v>
      </c>
      <c r="L26" s="3"/>
      <c r="M26" s="3"/>
      <c r="N26" s="2">
        <f t="shared" si="9"/>
        <v>0</v>
      </c>
      <c r="O26" s="2">
        <f t="shared" si="2"/>
        <v>0</v>
      </c>
      <c r="P26" s="18">
        <f t="shared" si="3"/>
        <v>0</v>
      </c>
      <c r="Q26" s="24"/>
      <c r="R26" s="25"/>
    </row>
    <row r="27" spans="1:18" x14ac:dyDescent="0.25">
      <c r="A27">
        <v>21</v>
      </c>
      <c r="B27" s="16" t="s">
        <v>13</v>
      </c>
      <c r="C27" s="14">
        <v>7170.91</v>
      </c>
      <c r="D27" s="28"/>
      <c r="E27" s="31"/>
      <c r="F27" s="31"/>
      <c r="G27" s="31"/>
      <c r="H27" s="31"/>
      <c r="I27" s="32"/>
      <c r="J27" s="32"/>
      <c r="K27" s="12">
        <f t="shared" si="8"/>
        <v>7170.91</v>
      </c>
      <c r="L27" s="3">
        <v>791.57</v>
      </c>
      <c r="M27" s="3">
        <v>751.97</v>
      </c>
      <c r="N27" s="2">
        <f t="shared" si="9"/>
        <v>6.4700000000002547</v>
      </c>
      <c r="O27" s="2">
        <f t="shared" si="2"/>
        <v>1550.0100000000002</v>
      </c>
      <c r="P27" s="18">
        <f>SUM(K27-O27)+H27</f>
        <v>5620.9</v>
      </c>
      <c r="Q27" s="24"/>
      <c r="R27" s="25">
        <v>5620.9</v>
      </c>
    </row>
    <row r="28" spans="1:18" x14ac:dyDescent="0.25">
      <c r="A28">
        <v>22</v>
      </c>
      <c r="B28" s="16" t="s">
        <v>14</v>
      </c>
      <c r="C28" s="14">
        <v>7810.09</v>
      </c>
      <c r="D28" s="28"/>
      <c r="E28" s="31"/>
      <c r="F28" s="31"/>
      <c r="G28" s="31"/>
      <c r="H28" s="31"/>
      <c r="I28" s="32"/>
      <c r="J28" s="32"/>
      <c r="K28" s="12">
        <f t="shared" si="8"/>
        <v>7810.09</v>
      </c>
      <c r="L28" s="3">
        <v>1071.6199999999999</v>
      </c>
      <c r="M28" s="3">
        <v>751.97</v>
      </c>
      <c r="N28" s="2">
        <f t="shared" si="9"/>
        <v>6.4700000000002547</v>
      </c>
      <c r="O28" s="2">
        <f t="shared" si="2"/>
        <v>1830.0600000000002</v>
      </c>
      <c r="P28" s="18">
        <f t="shared" si="3"/>
        <v>5980.03</v>
      </c>
      <c r="Q28" s="24"/>
      <c r="R28" s="25">
        <v>5980.03</v>
      </c>
    </row>
    <row r="29" spans="1:18" x14ac:dyDescent="0.25">
      <c r="A29">
        <v>23</v>
      </c>
      <c r="B29" s="16" t="s">
        <v>15</v>
      </c>
      <c r="C29" s="14">
        <v>2598.85</v>
      </c>
      <c r="D29" s="28"/>
      <c r="E29" s="31"/>
      <c r="F29" s="31"/>
      <c r="G29" s="31"/>
      <c r="H29" s="31"/>
      <c r="I29" s="32"/>
      <c r="J29" s="32"/>
      <c r="K29" s="12">
        <f t="shared" si="8"/>
        <v>2598.85</v>
      </c>
      <c r="L29" s="3">
        <v>34.92</v>
      </c>
      <c r="M29" s="3">
        <v>229.25</v>
      </c>
      <c r="N29" s="2">
        <f t="shared" si="9"/>
        <v>779.44999999999982</v>
      </c>
      <c r="O29" s="2">
        <f t="shared" si="2"/>
        <v>1043.6199999999999</v>
      </c>
      <c r="P29" s="18">
        <f t="shared" si="3"/>
        <v>1555.23</v>
      </c>
      <c r="Q29" s="24"/>
      <c r="R29" s="25">
        <v>1555.23</v>
      </c>
    </row>
    <row r="30" spans="1:18" x14ac:dyDescent="0.25">
      <c r="A30">
        <v>24</v>
      </c>
      <c r="B30" s="16" t="s">
        <v>16</v>
      </c>
      <c r="C30" s="14">
        <v>5695.51</v>
      </c>
      <c r="D30" s="28">
        <v>1000</v>
      </c>
      <c r="E30" s="31"/>
      <c r="F30" s="31"/>
      <c r="G30" s="31"/>
      <c r="H30" s="31"/>
      <c r="I30" s="32"/>
      <c r="J30" s="32"/>
      <c r="K30" s="12">
        <f t="shared" si="8"/>
        <v>6695.51</v>
      </c>
      <c r="L30" s="3">
        <v>660.84</v>
      </c>
      <c r="M30" s="3">
        <v>751.97</v>
      </c>
      <c r="N30" s="2">
        <f t="shared" si="9"/>
        <v>669</v>
      </c>
      <c r="O30" s="2">
        <f t="shared" si="2"/>
        <v>2081.81</v>
      </c>
      <c r="P30" s="18">
        <f t="shared" si="3"/>
        <v>4613.7000000000007</v>
      </c>
      <c r="Q30" s="24"/>
      <c r="R30" s="25">
        <v>4613.7</v>
      </c>
    </row>
    <row r="31" spans="1:18" x14ac:dyDescent="0.25">
      <c r="A31">
        <v>25</v>
      </c>
      <c r="B31" s="16" t="s">
        <v>17</v>
      </c>
      <c r="C31" s="14">
        <v>6594.75</v>
      </c>
      <c r="D31" s="28"/>
      <c r="E31" s="31"/>
      <c r="F31" s="31"/>
      <c r="G31" s="31"/>
      <c r="H31" s="31"/>
      <c r="I31" s="32"/>
      <c r="J31" s="32"/>
      <c r="K31" s="12">
        <f t="shared" si="8"/>
        <v>6594.75</v>
      </c>
      <c r="L31" s="3">
        <v>737.4</v>
      </c>
      <c r="M31" s="3">
        <f>301.83+450.14</f>
        <v>751.97</v>
      </c>
      <c r="N31" s="2">
        <f t="shared" si="9"/>
        <v>238.13000000000011</v>
      </c>
      <c r="O31" s="2">
        <f t="shared" si="2"/>
        <v>1727.5</v>
      </c>
      <c r="P31" s="18">
        <f t="shared" si="3"/>
        <v>4867.25</v>
      </c>
      <c r="Q31" s="24"/>
      <c r="R31" s="25">
        <v>4867.25</v>
      </c>
    </row>
    <row r="32" spans="1:18" x14ac:dyDescent="0.25">
      <c r="A32">
        <v>26</v>
      </c>
      <c r="B32" s="16" t="s">
        <v>59</v>
      </c>
      <c r="C32" s="14">
        <v>4823.57</v>
      </c>
      <c r="D32" s="28"/>
      <c r="E32" s="31"/>
      <c r="F32" s="31"/>
      <c r="G32" s="31"/>
      <c r="H32" s="31"/>
      <c r="I32" s="32"/>
      <c r="J32" s="32"/>
      <c r="K32" s="12">
        <f>SUM(C32:I32)</f>
        <v>4823.57</v>
      </c>
      <c r="L32" s="3">
        <v>330.7</v>
      </c>
      <c r="M32" s="3">
        <v>526.57000000000005</v>
      </c>
      <c r="N32" s="2">
        <f t="shared" ref="N32" si="13">K32-L32-M32-R32</f>
        <v>41.409999999999854</v>
      </c>
      <c r="O32" s="2">
        <f t="shared" ref="O32" si="14">SUM(L32:N32)</f>
        <v>898.67999999999984</v>
      </c>
      <c r="P32" s="18">
        <f>SUM(K32-O32)+H32</f>
        <v>3924.89</v>
      </c>
      <c r="Q32" s="24"/>
      <c r="R32" s="25">
        <v>3924.89</v>
      </c>
    </row>
    <row r="33" spans="1:18" x14ac:dyDescent="0.25">
      <c r="A33">
        <v>27</v>
      </c>
      <c r="B33" s="16" t="s">
        <v>18</v>
      </c>
      <c r="C33" s="14">
        <v>2307</v>
      </c>
      <c r="D33" s="28"/>
      <c r="E33" s="31"/>
      <c r="F33" s="31"/>
      <c r="G33" s="31"/>
      <c r="H33" s="31"/>
      <c r="I33" s="32"/>
      <c r="J33" s="32"/>
      <c r="K33" s="12">
        <f>SUM(C33:I33)</f>
        <v>2307</v>
      </c>
      <c r="L33" s="3"/>
      <c r="M33" s="3">
        <v>176.38</v>
      </c>
      <c r="N33" s="2">
        <f t="shared" si="9"/>
        <v>272.27</v>
      </c>
      <c r="O33" s="2">
        <f t="shared" si="2"/>
        <v>448.65</v>
      </c>
      <c r="P33" s="18">
        <f>SUM(K33-O33)+H33</f>
        <v>1858.35</v>
      </c>
      <c r="Q33" s="24"/>
      <c r="R33" s="25">
        <v>1858.35</v>
      </c>
    </row>
    <row r="34" spans="1:18" x14ac:dyDescent="0.25">
      <c r="A34">
        <v>28</v>
      </c>
      <c r="B34" s="16" t="s">
        <v>19</v>
      </c>
      <c r="C34" s="14">
        <f>5274.51+822.82</f>
        <v>6097.33</v>
      </c>
      <c r="D34" s="28">
        <v>1054.9000000000001</v>
      </c>
      <c r="E34" s="31"/>
      <c r="F34" s="31"/>
      <c r="G34" s="31"/>
      <c r="H34" s="31"/>
      <c r="I34" s="32"/>
      <c r="J34" s="32"/>
      <c r="K34" s="12">
        <f>SUM(C34:I34)</f>
        <v>7152.23</v>
      </c>
      <c r="L34" s="3">
        <v>890.71</v>
      </c>
      <c r="M34" s="3">
        <f>676.05+75.92</f>
        <v>751.96999999999991</v>
      </c>
      <c r="N34" s="2">
        <f t="shared" si="9"/>
        <v>66.409999999998945</v>
      </c>
      <c r="O34" s="2">
        <f t="shared" si="2"/>
        <v>1709.0899999999988</v>
      </c>
      <c r="P34" s="18">
        <f t="shared" si="3"/>
        <v>5443.1400000000012</v>
      </c>
      <c r="Q34" s="24"/>
      <c r="R34" s="25">
        <v>5443.14</v>
      </c>
    </row>
    <row r="35" spans="1:18" x14ac:dyDescent="0.25">
      <c r="A35">
        <v>29</v>
      </c>
      <c r="B35" s="16" t="s">
        <v>20</v>
      </c>
      <c r="C35" s="14">
        <f>12373.16+3711.95</f>
        <v>16085.11</v>
      </c>
      <c r="D35" s="28">
        <v>2474.63</v>
      </c>
      <c r="E35" s="31"/>
      <c r="F35" s="31"/>
      <c r="G35" s="31"/>
      <c r="H35" s="31"/>
      <c r="I35" s="32"/>
      <c r="J35" s="32"/>
      <c r="K35" s="12">
        <f t="shared" ref="K35:K40" si="15">SUM(C35:I35)</f>
        <v>18559.740000000002</v>
      </c>
      <c r="L35" s="3">
        <v>3975.64</v>
      </c>
      <c r="M35" s="3">
        <v>751.97</v>
      </c>
      <c r="N35" s="2">
        <f t="shared" si="9"/>
        <v>6.4700000000029831</v>
      </c>
      <c r="O35" s="2">
        <f t="shared" si="2"/>
        <v>4734.0800000000027</v>
      </c>
      <c r="P35" s="18">
        <f t="shared" si="3"/>
        <v>13825.66</v>
      </c>
      <c r="Q35" s="24"/>
      <c r="R35" s="25">
        <v>13825.66</v>
      </c>
    </row>
    <row r="36" spans="1:18" x14ac:dyDescent="0.25">
      <c r="A36">
        <v>30</v>
      </c>
      <c r="B36" s="16" t="s">
        <v>60</v>
      </c>
      <c r="C36" s="14">
        <f>5179.07+683.64</f>
        <v>5862.71</v>
      </c>
      <c r="D36" s="28">
        <v>1035.81</v>
      </c>
      <c r="E36" s="31"/>
      <c r="F36" s="31"/>
      <c r="G36" s="31"/>
      <c r="H36" s="31"/>
      <c r="I36" s="32"/>
      <c r="J36" s="32"/>
      <c r="K36" s="12">
        <f t="shared" si="15"/>
        <v>6898.52</v>
      </c>
      <c r="L36" s="3">
        <v>820.94</v>
      </c>
      <c r="M36" s="3">
        <f>311.54+440.43</f>
        <v>751.97</v>
      </c>
      <c r="N36" s="2">
        <f t="shared" si="9"/>
        <v>235.9399999999996</v>
      </c>
      <c r="O36" s="2">
        <f t="shared" si="2"/>
        <v>1808.8499999999997</v>
      </c>
      <c r="P36" s="18">
        <f t="shared" si="3"/>
        <v>5089.670000000001</v>
      </c>
      <c r="Q36" s="24"/>
      <c r="R36" s="25">
        <v>5089.67</v>
      </c>
    </row>
    <row r="37" spans="1:18" x14ac:dyDescent="0.25">
      <c r="A37">
        <v>31</v>
      </c>
      <c r="B37" s="16" t="s">
        <v>21</v>
      </c>
      <c r="C37" s="14">
        <f>4903.8+411.92</f>
        <v>5315.72</v>
      </c>
      <c r="D37" s="28">
        <v>980.76</v>
      </c>
      <c r="E37" s="31"/>
      <c r="F37" s="31"/>
      <c r="G37" s="31"/>
      <c r="H37" s="31"/>
      <c r="I37" s="32"/>
      <c r="J37" s="32"/>
      <c r="K37" s="12">
        <f t="shared" si="15"/>
        <v>6296.4800000000005</v>
      </c>
      <c r="L37" s="3">
        <v>556.38</v>
      </c>
      <c r="M37" s="3">
        <v>732.78</v>
      </c>
      <c r="N37" s="2">
        <f t="shared" si="9"/>
        <v>1682.8300000000008</v>
      </c>
      <c r="O37" s="2">
        <f t="shared" si="2"/>
        <v>2971.9900000000007</v>
      </c>
      <c r="P37" s="18">
        <f>SUM(K37-O37)+H37</f>
        <v>3324.49</v>
      </c>
      <c r="Q37" s="24"/>
      <c r="R37" s="25">
        <v>3324.49</v>
      </c>
    </row>
    <row r="38" spans="1:18" x14ac:dyDescent="0.25">
      <c r="A38">
        <v>32</v>
      </c>
      <c r="B38" s="16" t="s">
        <v>57</v>
      </c>
      <c r="C38" s="14">
        <f>1612.7+48.38</f>
        <v>1661.0800000000002</v>
      </c>
      <c r="D38" s="28"/>
      <c r="E38" s="31"/>
      <c r="F38" s="31">
        <f>403.18+12.1+138.42</f>
        <v>553.70000000000005</v>
      </c>
      <c r="G38" s="31"/>
      <c r="H38" s="31"/>
      <c r="I38" s="32"/>
      <c r="J38" s="32"/>
      <c r="K38" s="12">
        <f t="shared" si="15"/>
        <v>2214.7800000000002</v>
      </c>
      <c r="L38" s="3"/>
      <c r="M38" s="3">
        <f>139.93+43.23</f>
        <v>183.16</v>
      </c>
      <c r="N38" s="2">
        <f t="shared" ref="N38" si="16">K38-L38-M38-R38</f>
        <v>526.82000000000016</v>
      </c>
      <c r="O38" s="2">
        <f t="shared" ref="O38" si="17">SUM(L38:N38)</f>
        <v>709.98000000000013</v>
      </c>
      <c r="P38" s="18">
        <f t="shared" ref="P38" si="18">SUM(K38-O38)</f>
        <v>1504.8000000000002</v>
      </c>
      <c r="Q38" s="24"/>
      <c r="R38" s="25">
        <v>1504.8</v>
      </c>
    </row>
    <row r="39" spans="1:18" x14ac:dyDescent="0.25">
      <c r="A39">
        <v>33</v>
      </c>
      <c r="B39" s="16" t="s">
        <v>22</v>
      </c>
      <c r="C39" s="14">
        <v>3274.89</v>
      </c>
      <c r="D39" s="28"/>
      <c r="E39" s="31"/>
      <c r="F39" s="31"/>
      <c r="G39" s="31"/>
      <c r="H39" s="31"/>
      <c r="I39" s="32"/>
      <c r="J39" s="32"/>
      <c r="K39" s="12">
        <f t="shared" si="15"/>
        <v>3274.89</v>
      </c>
      <c r="L39" s="3">
        <v>89.88</v>
      </c>
      <c r="M39" s="3">
        <v>310.37</v>
      </c>
      <c r="N39" s="2">
        <f t="shared" si="9"/>
        <v>1012.1899999999998</v>
      </c>
      <c r="O39" s="2">
        <f t="shared" si="2"/>
        <v>1412.4399999999998</v>
      </c>
      <c r="P39" s="18">
        <f t="shared" si="3"/>
        <v>1862.45</v>
      </c>
      <c r="Q39" s="24"/>
      <c r="R39" s="25">
        <v>1862.45</v>
      </c>
    </row>
    <row r="40" spans="1:18" x14ac:dyDescent="0.25">
      <c r="A40">
        <v>34</v>
      </c>
      <c r="B40" s="16" t="s">
        <v>23</v>
      </c>
      <c r="C40" s="14">
        <f>12373.16+3860.43</f>
        <v>16233.59</v>
      </c>
      <c r="D40" s="28">
        <v>2474.63</v>
      </c>
      <c r="E40" s="31"/>
      <c r="F40" s="31"/>
      <c r="G40" s="31"/>
      <c r="H40" s="31"/>
      <c r="I40" s="32"/>
      <c r="J40" s="32"/>
      <c r="K40" s="12">
        <f t="shared" si="15"/>
        <v>18708.22</v>
      </c>
      <c r="L40" s="3">
        <v>3964.33</v>
      </c>
      <c r="M40" s="3">
        <v>751.97</v>
      </c>
      <c r="N40" s="2">
        <f t="shared" si="9"/>
        <v>79.470000000001164</v>
      </c>
      <c r="O40" s="2">
        <f t="shared" si="2"/>
        <v>4795.7700000000013</v>
      </c>
      <c r="P40" s="18">
        <f t="shared" si="3"/>
        <v>13912.45</v>
      </c>
      <c r="Q40" s="24"/>
      <c r="R40" s="25">
        <v>13912.45</v>
      </c>
    </row>
    <row r="41" spans="1:18" x14ac:dyDescent="0.25">
      <c r="A41">
        <v>35</v>
      </c>
      <c r="B41" s="38" t="s">
        <v>24</v>
      </c>
      <c r="C41" s="39">
        <f>1575.12+189.01</f>
        <v>1764.1299999999999</v>
      </c>
      <c r="D41" s="29"/>
      <c r="E41" s="40"/>
      <c r="F41" s="40">
        <f>479.39+57.53+178.97</f>
        <v>715.89</v>
      </c>
      <c r="G41" s="40"/>
      <c r="H41" s="40"/>
      <c r="I41" s="37"/>
      <c r="J41" s="37"/>
      <c r="K41" s="41">
        <f t="shared" ref="K41:K49" si="19">SUM(C41:I41)</f>
        <v>2480.02</v>
      </c>
      <c r="L41" s="42"/>
      <c r="M41" s="42">
        <f>152.22+62.77</f>
        <v>214.99</v>
      </c>
      <c r="N41" s="43">
        <f t="shared" ref="N41:N60" si="20">K41-L41-M41-R41</f>
        <v>1438.7499999999998</v>
      </c>
      <c r="O41" s="43">
        <f t="shared" si="2"/>
        <v>1653.7399999999998</v>
      </c>
      <c r="P41" s="44">
        <f t="shared" si="3"/>
        <v>826.2800000000002</v>
      </c>
      <c r="Q41" s="24"/>
      <c r="R41" s="25">
        <v>826.28</v>
      </c>
    </row>
    <row r="42" spans="1:18" x14ac:dyDescent="0.25">
      <c r="A42">
        <v>36</v>
      </c>
      <c r="B42" s="16" t="s">
        <v>25</v>
      </c>
      <c r="C42" s="14">
        <v>4532.01</v>
      </c>
      <c r="D42" s="28"/>
      <c r="E42" s="31"/>
      <c r="F42" s="31"/>
      <c r="G42" s="31"/>
      <c r="H42" s="31"/>
      <c r="I42" s="33"/>
      <c r="J42" s="33"/>
      <c r="K42" s="12">
        <f t="shared" si="19"/>
        <v>4532.01</v>
      </c>
      <c r="L42" s="3">
        <v>274.27999999999997</v>
      </c>
      <c r="M42" s="3">
        <v>485.76</v>
      </c>
      <c r="N42" s="2">
        <f t="shared" si="20"/>
        <v>451.29000000000042</v>
      </c>
      <c r="O42" s="2">
        <f t="shared" si="2"/>
        <v>1211.3300000000004</v>
      </c>
      <c r="P42" s="18">
        <f t="shared" si="3"/>
        <v>3320.68</v>
      </c>
      <c r="Q42" s="24"/>
      <c r="R42" s="25">
        <v>3320.68</v>
      </c>
    </row>
    <row r="43" spans="1:18" x14ac:dyDescent="0.25">
      <c r="A43">
        <v>37</v>
      </c>
      <c r="B43" s="16" t="s">
        <v>26</v>
      </c>
      <c r="C43" s="14">
        <f>7351.83+1029.26</f>
        <v>8381.09</v>
      </c>
      <c r="D43" s="28"/>
      <c r="E43" s="31"/>
      <c r="F43" s="31">
        <f>816.87+114.36+310.41</f>
        <v>1241.6400000000001</v>
      </c>
      <c r="G43" s="31"/>
      <c r="H43" s="31"/>
      <c r="I43" s="33">
        <v>4645.2</v>
      </c>
      <c r="J43" s="33"/>
      <c r="K43" s="12">
        <f t="shared" si="19"/>
        <v>14267.93</v>
      </c>
      <c r="L43" s="3">
        <v>2485.1799999999998</v>
      </c>
      <c r="M43" s="3">
        <f>585.88+166.09</f>
        <v>751.97</v>
      </c>
      <c r="N43" s="2">
        <f t="shared" si="20"/>
        <v>1804.3400000000001</v>
      </c>
      <c r="O43" s="2">
        <f t="shared" si="2"/>
        <v>5041.49</v>
      </c>
      <c r="P43" s="18">
        <f t="shared" si="3"/>
        <v>9226.44</v>
      </c>
      <c r="Q43" s="24"/>
      <c r="R43" s="25">
        <v>9226.44</v>
      </c>
    </row>
    <row r="44" spans="1:18" x14ac:dyDescent="0.25">
      <c r="A44">
        <v>38</v>
      </c>
      <c r="B44" s="16" t="s">
        <v>27</v>
      </c>
      <c r="C44" s="14">
        <v>8433.84</v>
      </c>
      <c r="D44" s="28">
        <v>6000</v>
      </c>
      <c r="E44" s="31"/>
      <c r="F44" s="31"/>
      <c r="G44" s="31"/>
      <c r="H44" s="31"/>
      <c r="I44" s="33"/>
      <c r="J44" s="33"/>
      <c r="K44" s="12">
        <f t="shared" si="19"/>
        <v>14433.84</v>
      </c>
      <c r="L44" s="3">
        <v>2841.02</v>
      </c>
      <c r="M44" s="3">
        <v>751.97</v>
      </c>
      <c r="N44" s="2">
        <f>K44-L44-M44-R44</f>
        <v>879.65999999999985</v>
      </c>
      <c r="O44" s="2">
        <f>SUM(L44:N44)</f>
        <v>4472.6499999999996</v>
      </c>
      <c r="P44" s="18">
        <f t="shared" si="3"/>
        <v>9961.19</v>
      </c>
      <c r="Q44" s="24"/>
      <c r="R44" s="25">
        <v>9961.19</v>
      </c>
    </row>
    <row r="45" spans="1:18" x14ac:dyDescent="0.25">
      <c r="A45">
        <v>39</v>
      </c>
      <c r="B45" s="16" t="s">
        <v>28</v>
      </c>
      <c r="C45" s="14">
        <f>5179.07+870.08</f>
        <v>6049.15</v>
      </c>
      <c r="D45" s="28">
        <v>1035.81</v>
      </c>
      <c r="E45" s="31"/>
      <c r="F45" s="31"/>
      <c r="G45" s="31"/>
      <c r="H45" s="31"/>
      <c r="I45" s="33"/>
      <c r="J45" s="33"/>
      <c r="K45" s="12">
        <f t="shared" si="19"/>
        <v>7084.9599999999991</v>
      </c>
      <c r="L45" s="3">
        <v>767.94</v>
      </c>
      <c r="M45" s="3">
        <f>629.55+122.42</f>
        <v>751.96999999999991</v>
      </c>
      <c r="N45" s="2">
        <f t="shared" si="20"/>
        <v>436.22999999999865</v>
      </c>
      <c r="O45" s="2">
        <f t="shared" si="2"/>
        <v>1956.1399999999985</v>
      </c>
      <c r="P45" s="18">
        <f t="shared" si="3"/>
        <v>5128.8200000000006</v>
      </c>
      <c r="Q45" s="24"/>
      <c r="R45" s="25">
        <v>5128.82</v>
      </c>
    </row>
    <row r="46" spans="1:18" x14ac:dyDescent="0.25">
      <c r="A46">
        <v>40</v>
      </c>
      <c r="B46" s="16" t="s">
        <v>29</v>
      </c>
      <c r="C46" s="14">
        <v>7265.47</v>
      </c>
      <c r="D46" s="28"/>
      <c r="E46" s="31"/>
      <c r="F46" s="28"/>
      <c r="G46" s="31"/>
      <c r="H46" s="31"/>
      <c r="I46" s="33"/>
      <c r="J46" s="33"/>
      <c r="K46" s="12">
        <f t="shared" si="19"/>
        <v>7265.47</v>
      </c>
      <c r="L46" s="3">
        <v>869.72</v>
      </c>
      <c r="M46" s="3">
        <f>235.88+516.09</f>
        <v>751.97</v>
      </c>
      <c r="N46" s="2">
        <f t="shared" si="20"/>
        <v>895.42000000000007</v>
      </c>
      <c r="O46" s="2">
        <f t="shared" si="2"/>
        <v>2517.11</v>
      </c>
      <c r="P46" s="18">
        <f>SUM(K46-O46)+H46</f>
        <v>4748.3600000000006</v>
      </c>
      <c r="Q46" s="24"/>
      <c r="R46" s="25">
        <v>4748.3599999999997</v>
      </c>
    </row>
    <row r="47" spans="1:18" x14ac:dyDescent="0.25">
      <c r="A47">
        <v>41</v>
      </c>
      <c r="B47" s="16" t="s">
        <v>30</v>
      </c>
      <c r="C47" s="14">
        <f>5179.07+683.64</f>
        <v>5862.71</v>
      </c>
      <c r="D47" s="28">
        <v>1035.81</v>
      </c>
      <c r="E47" s="31"/>
      <c r="F47" s="31"/>
      <c r="G47" s="31"/>
      <c r="H47" s="31"/>
      <c r="I47" s="33"/>
      <c r="J47" s="33"/>
      <c r="K47" s="12">
        <f t="shared" si="19"/>
        <v>6898.52</v>
      </c>
      <c r="L47" s="3">
        <v>768.8</v>
      </c>
      <c r="M47" s="3">
        <v>751.97</v>
      </c>
      <c r="N47" s="2">
        <f t="shared" si="20"/>
        <v>1501.4899999999998</v>
      </c>
      <c r="O47" s="2">
        <f t="shared" si="2"/>
        <v>3022.2599999999998</v>
      </c>
      <c r="P47" s="18">
        <f>SUM(K47-O47)+H47</f>
        <v>3876.2600000000007</v>
      </c>
      <c r="Q47" s="24"/>
      <c r="R47" s="25">
        <v>3876.26</v>
      </c>
    </row>
    <row r="48" spans="1:18" x14ac:dyDescent="0.25">
      <c r="A48">
        <v>42</v>
      </c>
      <c r="B48" s="16" t="s">
        <v>31</v>
      </c>
      <c r="C48" s="14">
        <f>3331.01+399.72</f>
        <v>3730.7300000000005</v>
      </c>
      <c r="D48" s="28"/>
      <c r="E48" s="31"/>
      <c r="F48" s="31">
        <f>666.2+79.94+248.71</f>
        <v>994.85000000000014</v>
      </c>
      <c r="G48" s="31"/>
      <c r="H48" s="31"/>
      <c r="I48" s="33"/>
      <c r="J48" s="33"/>
      <c r="K48" s="12">
        <f t="shared" si="19"/>
        <v>4725.5800000000008</v>
      </c>
      <c r="L48" s="3">
        <v>82.2</v>
      </c>
      <c r="M48" s="3">
        <f>438.25+74.61</f>
        <v>512.86</v>
      </c>
      <c r="N48" s="2">
        <f t="shared" si="20"/>
        <v>1628.2900000000013</v>
      </c>
      <c r="O48" s="2">
        <f t="shared" si="2"/>
        <v>2223.3500000000013</v>
      </c>
      <c r="P48" s="18">
        <f t="shared" si="3"/>
        <v>2502.2299999999996</v>
      </c>
      <c r="Q48" s="24"/>
      <c r="R48" s="25">
        <v>2502.23</v>
      </c>
    </row>
    <row r="49" spans="1:18" x14ac:dyDescent="0.25">
      <c r="A49">
        <v>43</v>
      </c>
      <c r="B49" s="16" t="s">
        <v>63</v>
      </c>
      <c r="C49" s="14">
        <v>2670.44</v>
      </c>
      <c r="D49" s="28"/>
      <c r="E49" s="31"/>
      <c r="F49" s="31"/>
      <c r="G49" s="31"/>
      <c r="H49" s="31"/>
      <c r="I49" s="33"/>
      <c r="J49" s="33"/>
      <c r="K49" s="12">
        <f t="shared" si="19"/>
        <v>2670.44</v>
      </c>
      <c r="L49" s="3">
        <v>39.64</v>
      </c>
      <c r="M49" s="3">
        <v>237.84</v>
      </c>
      <c r="N49" s="2">
        <f t="shared" si="20"/>
        <v>6.4700000000002547</v>
      </c>
      <c r="O49" s="2">
        <f t="shared" si="2"/>
        <v>283.95000000000027</v>
      </c>
      <c r="P49" s="18">
        <f t="shared" si="3"/>
        <v>2386.4899999999998</v>
      </c>
      <c r="Q49" s="24"/>
      <c r="R49" s="25">
        <v>2386.4899999999998</v>
      </c>
    </row>
    <row r="50" spans="1:18" x14ac:dyDescent="0.25">
      <c r="A50">
        <v>44</v>
      </c>
      <c r="B50" s="16" t="s">
        <v>32</v>
      </c>
      <c r="C50" s="14">
        <f>5179.07+807.93</f>
        <v>5987</v>
      </c>
      <c r="D50" s="28">
        <v>1035.81</v>
      </c>
      <c r="E50" s="31"/>
      <c r="F50" s="31"/>
      <c r="G50" s="31"/>
      <c r="H50" s="31"/>
      <c r="I50" s="33"/>
      <c r="J50" s="33"/>
      <c r="K50" s="12">
        <f t="shared" ref="K50:K57" si="21">SUM(C50:I50)</f>
        <v>7022.8099999999995</v>
      </c>
      <c r="L50" s="3">
        <v>802.98</v>
      </c>
      <c r="M50" s="3">
        <v>751.97</v>
      </c>
      <c r="N50" s="2">
        <f t="shared" si="20"/>
        <v>221.21999999999935</v>
      </c>
      <c r="O50" s="2">
        <f t="shared" si="2"/>
        <v>1776.1699999999994</v>
      </c>
      <c r="P50" s="18">
        <f t="shared" si="3"/>
        <v>5246.64</v>
      </c>
      <c r="Q50" s="24"/>
      <c r="R50" s="25">
        <v>5246.64</v>
      </c>
    </row>
    <row r="51" spans="1:18" x14ac:dyDescent="0.25">
      <c r="A51">
        <v>45</v>
      </c>
      <c r="B51" s="16" t="s">
        <v>33</v>
      </c>
      <c r="C51" s="14">
        <f>4468.58+402.17</f>
        <v>4870.75</v>
      </c>
      <c r="D51" s="28"/>
      <c r="E51" s="31"/>
      <c r="F51" s="31">
        <f>893.72+80.43+324.72</f>
        <v>1298.8700000000001</v>
      </c>
      <c r="G51" s="31"/>
      <c r="H51" s="31"/>
      <c r="I51" s="33"/>
      <c r="J51" s="33"/>
      <c r="K51" s="12">
        <f t="shared" si="21"/>
        <v>6169.62</v>
      </c>
      <c r="L51" s="3">
        <v>278.83999999999997</v>
      </c>
      <c r="M51" s="3">
        <f>614.63+100.39</f>
        <v>715.02</v>
      </c>
      <c r="N51" s="2">
        <f t="shared" si="20"/>
        <v>1974.17</v>
      </c>
      <c r="O51" s="2">
        <f t="shared" si="2"/>
        <v>2968.0299999999997</v>
      </c>
      <c r="P51" s="18">
        <f t="shared" si="3"/>
        <v>3201.59</v>
      </c>
      <c r="Q51" s="24"/>
      <c r="R51" s="25">
        <v>3201.59</v>
      </c>
    </row>
    <row r="52" spans="1:18" x14ac:dyDescent="0.25">
      <c r="A52">
        <v>46</v>
      </c>
      <c r="B52" s="16" t="s">
        <v>56</v>
      </c>
      <c r="C52" s="14">
        <f>1276.72+51.07</f>
        <v>1327.79</v>
      </c>
      <c r="D52" s="28"/>
      <c r="E52" s="31"/>
      <c r="F52" s="31">
        <f>739.16+29.57+256.24</f>
        <v>1024.97</v>
      </c>
      <c r="G52" s="31"/>
      <c r="H52" s="31"/>
      <c r="I52" s="33"/>
      <c r="J52" s="33"/>
      <c r="K52" s="12">
        <f t="shared" si="21"/>
        <v>2352.7600000000002</v>
      </c>
      <c r="L52" s="3"/>
      <c r="M52" s="3">
        <f>119.57+80.15</f>
        <v>199.72</v>
      </c>
      <c r="N52" s="2">
        <f t="shared" ref="N52" si="22">K52-L52-M52-R52</f>
        <v>951.29000000000042</v>
      </c>
      <c r="O52" s="2">
        <f t="shared" ref="O52" si="23">SUM(L52:N52)</f>
        <v>1151.0100000000004</v>
      </c>
      <c r="P52" s="18">
        <f t="shared" ref="P52" si="24">SUM(K52-O52)</f>
        <v>1201.7499999999998</v>
      </c>
      <c r="Q52" s="24"/>
      <c r="R52" s="25">
        <v>1201.75</v>
      </c>
    </row>
    <row r="53" spans="1:18" x14ac:dyDescent="0.25">
      <c r="A53">
        <v>47</v>
      </c>
      <c r="B53" s="16" t="s">
        <v>34</v>
      </c>
      <c r="C53" s="14">
        <f>12373.16+4305.86</f>
        <v>16679.02</v>
      </c>
      <c r="D53" s="28">
        <v>2474.63</v>
      </c>
      <c r="E53" s="31"/>
      <c r="F53" s="31"/>
      <c r="G53" s="31"/>
      <c r="H53" s="31"/>
      <c r="I53" s="33"/>
      <c r="J53" s="33"/>
      <c r="K53" s="12">
        <f t="shared" si="21"/>
        <v>19153.650000000001</v>
      </c>
      <c r="L53" s="3">
        <v>4191.1000000000004</v>
      </c>
      <c r="M53" s="3">
        <v>751.97</v>
      </c>
      <c r="N53" s="2">
        <f t="shared" si="20"/>
        <v>6.4700000000011642</v>
      </c>
      <c r="O53" s="2">
        <f t="shared" si="2"/>
        <v>4949.5400000000018</v>
      </c>
      <c r="P53" s="18">
        <f>SUM(K53-O53)+H53</f>
        <v>14204.11</v>
      </c>
      <c r="Q53" s="24"/>
      <c r="R53" s="25">
        <v>14204.11</v>
      </c>
    </row>
    <row r="54" spans="1:18" x14ac:dyDescent="0.25">
      <c r="A54">
        <v>48</v>
      </c>
      <c r="B54" s="16" t="s">
        <v>35</v>
      </c>
      <c r="C54" s="14">
        <v>2377.6999999999998</v>
      </c>
      <c r="D54" s="28"/>
      <c r="E54" s="31"/>
      <c r="F54" s="31"/>
      <c r="G54" s="31"/>
      <c r="H54" s="31"/>
      <c r="I54" s="33"/>
      <c r="J54" s="33"/>
      <c r="K54" s="12">
        <f t="shared" si="21"/>
        <v>2377.6999999999998</v>
      </c>
      <c r="L54" s="3">
        <v>20.32</v>
      </c>
      <c r="M54" s="3">
        <v>202.71</v>
      </c>
      <c r="N54" s="2">
        <f t="shared" si="20"/>
        <v>41.649999999999636</v>
      </c>
      <c r="O54" s="2">
        <f t="shared" si="2"/>
        <v>264.67999999999961</v>
      </c>
      <c r="P54" s="18">
        <f t="shared" si="3"/>
        <v>2113.0200000000004</v>
      </c>
      <c r="Q54" s="24"/>
      <c r="R54" s="25">
        <v>2113.02</v>
      </c>
    </row>
    <row r="55" spans="1:18" x14ac:dyDescent="0.25">
      <c r="A55">
        <v>49</v>
      </c>
      <c r="B55" s="16" t="s">
        <v>78</v>
      </c>
      <c r="C55" s="14">
        <v>2819.57</v>
      </c>
      <c r="D55" s="28"/>
      <c r="E55" s="31"/>
      <c r="F55" s="31"/>
      <c r="G55" s="31"/>
      <c r="H55" s="31"/>
      <c r="I55" s="33"/>
      <c r="J55" s="33"/>
      <c r="K55" s="12">
        <f t="shared" si="21"/>
        <v>2819.57</v>
      </c>
      <c r="L55" s="3">
        <v>49.49</v>
      </c>
      <c r="M55" s="3">
        <v>255.74</v>
      </c>
      <c r="N55" s="2">
        <f t="shared" ref="N55" si="25">K55-L55-M55-R55</f>
        <v>521.42000000000007</v>
      </c>
      <c r="O55" s="2">
        <f t="shared" ref="O55" si="26">SUM(L55:N55)</f>
        <v>826.65000000000009</v>
      </c>
      <c r="P55" s="18">
        <f t="shared" ref="P55" si="27">SUM(K55-O55)</f>
        <v>1992.92</v>
      </c>
      <c r="Q55" s="24"/>
      <c r="R55" s="25">
        <v>1992.92</v>
      </c>
    </row>
    <row r="56" spans="1:18" x14ac:dyDescent="0.25">
      <c r="A56">
        <v>50</v>
      </c>
      <c r="B56" s="16" t="s">
        <v>36</v>
      </c>
      <c r="C56" s="14">
        <f>8948.14+3436.09</f>
        <v>12384.23</v>
      </c>
      <c r="D56" s="28">
        <v>1789.63</v>
      </c>
      <c r="E56" s="31"/>
      <c r="F56" s="31">
        <f>357.93+1789.63+687.22+944.93</f>
        <v>3779.7099999999996</v>
      </c>
      <c r="G56" s="31"/>
      <c r="H56" s="31"/>
      <c r="I56" s="33"/>
      <c r="J56" s="33"/>
      <c r="K56" s="12">
        <f t="shared" si="21"/>
        <v>17953.57</v>
      </c>
      <c r="L56" s="3">
        <f>2874.14+126.65</f>
        <v>3000.79</v>
      </c>
      <c r="M56" s="3">
        <v>751.97</v>
      </c>
      <c r="N56" s="2">
        <f t="shared" si="20"/>
        <v>4733.6399999999994</v>
      </c>
      <c r="O56" s="2">
        <f t="shared" si="2"/>
        <v>8486.4</v>
      </c>
      <c r="P56" s="18">
        <f>SUM(K56-O56)+H56</f>
        <v>9467.17</v>
      </c>
      <c r="Q56" s="24"/>
      <c r="R56" s="25">
        <v>9467.17</v>
      </c>
    </row>
    <row r="57" spans="1:18" x14ac:dyDescent="0.25">
      <c r="A57">
        <v>51</v>
      </c>
      <c r="B57" s="16" t="s">
        <v>37</v>
      </c>
      <c r="C57" s="14">
        <v>5330.42</v>
      </c>
      <c r="D57" s="28"/>
      <c r="E57" s="31"/>
      <c r="F57" s="31"/>
      <c r="G57" s="31"/>
      <c r="H57" s="31"/>
      <c r="I57" s="33"/>
      <c r="J57" s="33"/>
      <c r="K57" s="12">
        <f t="shared" si="21"/>
        <v>5330.42</v>
      </c>
      <c r="L57" s="3">
        <v>386.11</v>
      </c>
      <c r="M57" s="3">
        <v>597.53</v>
      </c>
      <c r="N57" s="2">
        <f t="shared" si="20"/>
        <v>1933.6200000000008</v>
      </c>
      <c r="O57" s="2">
        <f t="shared" si="2"/>
        <v>2917.2600000000007</v>
      </c>
      <c r="P57" s="18">
        <f t="shared" si="3"/>
        <v>2413.1599999999994</v>
      </c>
      <c r="Q57" s="24"/>
      <c r="R57" s="25">
        <v>2413.16</v>
      </c>
    </row>
    <row r="58" spans="1:18" x14ac:dyDescent="0.25">
      <c r="A58">
        <v>52</v>
      </c>
      <c r="B58" s="16" t="s">
        <v>64</v>
      </c>
      <c r="C58" s="14">
        <v>4310.79</v>
      </c>
      <c r="D58" s="28"/>
      <c r="E58" s="31"/>
      <c r="F58" s="31"/>
      <c r="G58" s="31"/>
      <c r="H58" s="31"/>
      <c r="I58" s="33"/>
      <c r="J58" s="33"/>
      <c r="K58" s="12">
        <f>SUM(C58:I58)</f>
        <v>4310.79</v>
      </c>
      <c r="L58" s="3">
        <v>231.47</v>
      </c>
      <c r="M58" s="3">
        <v>454.78</v>
      </c>
      <c r="N58" s="2">
        <f t="shared" ref="N58" si="28">K58-L58-M58-R58</f>
        <v>1057.9000000000001</v>
      </c>
      <c r="O58" s="2">
        <f t="shared" ref="O58" si="29">SUM(L58:N58)</f>
        <v>1744.15</v>
      </c>
      <c r="P58" s="18">
        <f t="shared" ref="P58" si="30">SUM(K58-O58)</f>
        <v>2566.64</v>
      </c>
      <c r="Q58" s="24"/>
      <c r="R58" s="25">
        <v>2566.64</v>
      </c>
    </row>
    <row r="59" spans="1:18" x14ac:dyDescent="0.25">
      <c r="A59">
        <v>53</v>
      </c>
      <c r="B59" s="16" t="s">
        <v>62</v>
      </c>
      <c r="C59" s="14">
        <f>1619.61+32.39</f>
        <v>1652</v>
      </c>
      <c r="D59" s="28"/>
      <c r="E59" s="31"/>
      <c r="F59" s="31">
        <f>323.92+6.48+110.13</f>
        <v>440.53000000000003</v>
      </c>
      <c r="G59" s="31"/>
      <c r="H59" s="31"/>
      <c r="I59" s="33"/>
      <c r="J59" s="33"/>
      <c r="K59" s="12">
        <f>SUM(C59:I59)</f>
        <v>2092.5300000000002</v>
      </c>
      <c r="L59" s="3"/>
      <c r="M59" s="3">
        <f>138.79+33.03</f>
        <v>171.82</v>
      </c>
      <c r="N59" s="2">
        <f t="shared" ref="N59" si="31">K59-L59-M59-R59</f>
        <v>550.54000000000019</v>
      </c>
      <c r="O59" s="2">
        <f t="shared" ref="O59" si="32">SUM(L59:N59)</f>
        <v>722.36000000000013</v>
      </c>
      <c r="P59" s="18">
        <f t="shared" ref="P59" si="33">SUM(K59-O59)</f>
        <v>1370.17</v>
      </c>
      <c r="Q59" s="24"/>
      <c r="R59" s="25">
        <v>1370.17</v>
      </c>
    </row>
    <row r="60" spans="1:18" ht="15.75" thickBot="1" x14ac:dyDescent="0.3">
      <c r="A60">
        <v>54</v>
      </c>
      <c r="B60" s="17" t="s">
        <v>38</v>
      </c>
      <c r="C60" s="15">
        <f>8329.02+1299.38</f>
        <v>9628.4000000000015</v>
      </c>
      <c r="D60" s="30">
        <v>1665.8</v>
      </c>
      <c r="E60" s="34"/>
      <c r="F60" s="34"/>
      <c r="G60" s="34"/>
      <c r="H60" s="34"/>
      <c r="I60" s="35">
        <v>4645.2</v>
      </c>
      <c r="J60" s="35"/>
      <c r="K60" s="13">
        <f>SUM(C60:J60)</f>
        <v>15939.400000000001</v>
      </c>
      <c r="L60" s="10">
        <v>3255.03</v>
      </c>
      <c r="M60" s="10">
        <v>751.97</v>
      </c>
      <c r="N60" s="11">
        <f t="shared" si="20"/>
        <v>69.320000000001528</v>
      </c>
      <c r="O60" s="11">
        <f t="shared" si="2"/>
        <v>4076.3200000000015</v>
      </c>
      <c r="P60" s="19">
        <f t="shared" si="3"/>
        <v>11863.08</v>
      </c>
      <c r="Q60" s="24"/>
      <c r="R60" s="25">
        <v>11863.08</v>
      </c>
    </row>
    <row r="61" spans="1:18" ht="15.75" thickBot="1" x14ac:dyDescent="0.3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</row>
    <row r="62" spans="1:18" x14ac:dyDescent="0.25">
      <c r="B62" s="49" t="s">
        <v>80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1"/>
    </row>
    <row r="63" spans="1:18" x14ac:dyDescent="0.25">
      <c r="B63" s="53" t="s">
        <v>81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5"/>
    </row>
    <row r="64" spans="1:18" ht="5.25" customHeight="1" x14ac:dyDescent="0.2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1"/>
    </row>
    <row r="65" spans="2:16" x14ac:dyDescent="0.25">
      <c r="B65" s="72" t="s">
        <v>73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4"/>
    </row>
    <row r="66" spans="2:16" x14ac:dyDescent="0.25">
      <c r="B66" s="75" t="s">
        <v>70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7"/>
    </row>
    <row r="67" spans="2:16" x14ac:dyDescent="0.25">
      <c r="B67" s="75" t="s">
        <v>71</v>
      </c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7"/>
    </row>
    <row r="68" spans="2:16" x14ac:dyDescent="0.25">
      <c r="B68" s="75" t="s">
        <v>72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7"/>
    </row>
    <row r="69" spans="2:16" ht="15.75" thickBot="1" x14ac:dyDescent="0.3">
      <c r="B69" s="66" t="s">
        <v>82</v>
      </c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8"/>
    </row>
    <row r="70" spans="2:16" x14ac:dyDescent="0.25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2:16" x14ac:dyDescent="0.25">
      <c r="B71" s="6"/>
      <c r="C71" s="5"/>
      <c r="D71" s="27"/>
      <c r="E71" s="5"/>
      <c r="F71" s="27"/>
      <c r="G71" s="27"/>
      <c r="H71" s="5"/>
      <c r="I71" s="5"/>
      <c r="J71" s="27"/>
      <c r="K71" s="5"/>
      <c r="L71" s="5"/>
      <c r="M71" s="5"/>
      <c r="N71" s="5"/>
      <c r="O71" s="5"/>
      <c r="P71" s="5"/>
    </row>
    <row r="72" spans="2:1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9">
    <mergeCell ref="B69:P69"/>
    <mergeCell ref="B64:P64"/>
    <mergeCell ref="B65:P65"/>
    <mergeCell ref="B66:P66"/>
    <mergeCell ref="B68:P68"/>
    <mergeCell ref="B67:P67"/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2021-11-04T19:29:07Z</cp:lastPrinted>
  <dcterms:created xsi:type="dcterms:W3CDTF">2016-04-28T12:49:34Z</dcterms:created>
  <dcterms:modified xsi:type="dcterms:W3CDTF">2022-01-27T13:04:11Z</dcterms:modified>
</cp:coreProperties>
</file>